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介護事業指導課\06介護事業指導課\140_介護事業者の指導監査に関する事務\010_指導監査係\002_介護事業者指導監査に関する書類\021_運営状況点検書・勤務形態一覧表\勤務形態一覧表\R５改正\密着\"/>
    </mc:Choice>
  </mc:AlternateContent>
  <bookViews>
    <workbookView xWindow="31155" yWindow="585" windowWidth="24495" windowHeight="16995" tabRatio="786" activeTab="2"/>
  </bookViews>
  <sheets>
    <sheet name="【記載例】認知症対応型共同生活介護 " sheetId="14" r:id="rId1"/>
    <sheet name="【記載例】シフト記号表（勤務時間帯） " sheetId="15" r:id="rId2"/>
    <sheet name="認知症対応型共同生活介護 " sheetId="13" r:id="rId3"/>
    <sheet name="シフト記号表（勤務時間帯）" sheetId="10" r:id="rId4"/>
    <sheet name="記入方法" sheetId="4" r:id="rId5"/>
    <sheet name="プルダウン・リスト" sheetId="3" r:id="rId6"/>
  </sheets>
  <externalReferences>
    <externalReference r:id="rId7"/>
  </externalReferences>
  <definedNames>
    <definedName name="【記載例】シフト記号" localSheetId="1">'【記載例】シフト記号表（勤務時間帯） '!$C$6:$C$47</definedName>
    <definedName name="【記載例】シフト記号" localSheetId="0">'【記載例】シフト記号表（勤務時間帯） '!$C$6:$C$47</definedName>
    <definedName name="【記載例】シフト記号" localSheetId="3">'シフト記号表（勤務時間帯）'!$C$6:$C$47</definedName>
    <definedName name="【記載例】シフト記号">#REF!</definedName>
    <definedName name="_xlnm.Print_Area" localSheetId="1">'【記載例】シフト記号表（勤務時間帯） '!$B$1:$AB$52</definedName>
    <definedName name="_xlnm.Print_Area" localSheetId="0">'【記載例】認知症対応型共同生活介護 '!$A$1:$BI$77</definedName>
    <definedName name="_xlnm.Print_Area" localSheetId="3">'シフト記号表（勤務時間帯）'!$B$1:$AB$52</definedName>
    <definedName name="_xlnm.Print_Area" localSheetId="4">記入方法!$B$1:$Q$91</definedName>
    <definedName name="_xlnm.Print_Area" localSheetId="2">'認知症対応型共同生活介護 '!$A$1:$BI$77</definedName>
    <definedName name="シフト記号表" localSheetId="1">'[1]シフト記号表（勤務時間帯）'!$C$6:$C$47</definedName>
    <definedName name="シフト記号表" localSheetId="0">'[1]シフト記号表（勤務時間帯）'!$C$6:$C$47</definedName>
    <definedName name="シフト記号表">'シフト記号表（勤務時間帯）'!$C$6:$C$47</definedName>
    <definedName name="介護従業者">プルダウン・リスト!$D$13:$D$21</definedName>
    <definedName name="管理者">プルダウン・リスト!$C$13:$C$21</definedName>
    <definedName name="計画作成担当者">プルダウン・リスト!$E$13:$E$21</definedName>
    <definedName name="職種" localSheetId="1">[1]プルダウン・リスト!$C$14:$L$14</definedName>
    <definedName name="職種" localSheetId="0">[1]プルダウン・リスト!$C$14:$L$14</definedName>
    <definedName name="職種">プルダウン・リスト!$C$12:$L$12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3" i="13" l="1"/>
  <c r="G34" i="13"/>
  <c r="F36" i="13"/>
  <c r="G37" i="13"/>
  <c r="F39" i="13"/>
  <c r="G40" i="13"/>
  <c r="F42" i="13"/>
  <c r="G43" i="13"/>
  <c r="F45" i="13"/>
  <c r="G46" i="13"/>
  <c r="F48" i="13"/>
  <c r="G49" i="13"/>
  <c r="F51" i="13"/>
  <c r="G52" i="13"/>
  <c r="F54" i="13"/>
  <c r="G55" i="13"/>
  <c r="F57" i="13"/>
  <c r="G58" i="13"/>
  <c r="F60" i="13"/>
  <c r="G61" i="13"/>
  <c r="F63" i="13"/>
  <c r="G64" i="13"/>
  <c r="F66" i="13"/>
  <c r="G67" i="13"/>
  <c r="F69" i="13"/>
  <c r="G70" i="13"/>
  <c r="G31" i="13"/>
  <c r="F30" i="13"/>
  <c r="D6" i="15" l="1"/>
  <c r="L6" i="15"/>
  <c r="N6" i="15"/>
  <c r="P6" i="15"/>
  <c r="T6" i="15" s="1"/>
  <c r="D7" i="15"/>
  <c r="L7" i="15"/>
  <c r="N7" i="15"/>
  <c r="P7" i="15"/>
  <c r="T7" i="15" s="1"/>
  <c r="D8" i="15"/>
  <c r="L8" i="15"/>
  <c r="N8" i="15"/>
  <c r="P8" i="15"/>
  <c r="T8" i="15" s="1"/>
  <c r="D9" i="15"/>
  <c r="L9" i="15"/>
  <c r="N9" i="15"/>
  <c r="P9" i="15"/>
  <c r="T9" i="15" s="1"/>
  <c r="D10" i="15"/>
  <c r="L10" i="15"/>
  <c r="N10" i="15"/>
  <c r="P10" i="15"/>
  <c r="T10" i="15" s="1"/>
  <c r="D11" i="15"/>
  <c r="L11" i="15"/>
  <c r="N11" i="15"/>
  <c r="P11" i="15"/>
  <c r="T11" i="15" s="1"/>
  <c r="D12" i="15"/>
  <c r="L12" i="15"/>
  <c r="N12" i="15"/>
  <c r="P12" i="15"/>
  <c r="T12" i="15" s="1"/>
  <c r="D13" i="15"/>
  <c r="L13" i="15"/>
  <c r="N13" i="15"/>
  <c r="P13" i="15"/>
  <c r="T13" i="15" s="1"/>
  <c r="D14" i="15"/>
  <c r="L14" i="15"/>
  <c r="N14" i="15"/>
  <c r="P14" i="15"/>
  <c r="T14" i="15" s="1"/>
  <c r="D15" i="15"/>
  <c r="L15" i="15"/>
  <c r="N15" i="15"/>
  <c r="R15" i="15" s="1"/>
  <c r="P15" i="15"/>
  <c r="T15" i="15" s="1"/>
  <c r="D16" i="15"/>
  <c r="L16" i="15"/>
  <c r="N16" i="15"/>
  <c r="P16" i="15"/>
  <c r="R16" i="15"/>
  <c r="X16" i="15" s="1"/>
  <c r="Z16" i="15" s="1"/>
  <c r="T16" i="15"/>
  <c r="D17" i="15"/>
  <c r="L17" i="15"/>
  <c r="N17" i="15"/>
  <c r="P17" i="15"/>
  <c r="R17" i="15"/>
  <c r="X17" i="15" s="1"/>
  <c r="Z17" i="15" s="1"/>
  <c r="T17" i="15"/>
  <c r="D18" i="15"/>
  <c r="L18" i="15"/>
  <c r="N18" i="15"/>
  <c r="P18" i="15"/>
  <c r="R18" i="15"/>
  <c r="X18" i="15" s="1"/>
  <c r="Z18" i="15" s="1"/>
  <c r="T18" i="15"/>
  <c r="D19" i="15"/>
  <c r="L19" i="15"/>
  <c r="N19" i="15"/>
  <c r="P19" i="15"/>
  <c r="R19" i="15"/>
  <c r="X19" i="15" s="1"/>
  <c r="Z19" i="15" s="1"/>
  <c r="T19" i="15"/>
  <c r="D20" i="15"/>
  <c r="L20" i="15"/>
  <c r="N20" i="15"/>
  <c r="P20" i="15"/>
  <c r="R20" i="15"/>
  <c r="T20" i="15"/>
  <c r="D21" i="15"/>
  <c r="L21" i="15"/>
  <c r="N21" i="15"/>
  <c r="P21" i="15"/>
  <c r="R21" i="15"/>
  <c r="T21" i="15"/>
  <c r="D22" i="15"/>
  <c r="L22" i="15"/>
  <c r="R22" i="15"/>
  <c r="T22" i="15"/>
  <c r="D23" i="15"/>
  <c r="D24" i="15"/>
  <c r="D25" i="15"/>
  <c r="AN69" i="14" s="1"/>
  <c r="D26" i="15"/>
  <c r="Z69" i="14" s="1"/>
  <c r="D27" i="15"/>
  <c r="D28" i="15"/>
  <c r="D29" i="15"/>
  <c r="D30" i="15"/>
  <c r="D31" i="15"/>
  <c r="D32" i="15"/>
  <c r="D33" i="15"/>
  <c r="D34" i="15"/>
  <c r="D35" i="15"/>
  <c r="D36" i="15"/>
  <c r="D37" i="15"/>
  <c r="D38" i="15"/>
  <c r="L39" i="15"/>
  <c r="N39" i="15"/>
  <c r="R39" i="15" s="1"/>
  <c r="P39" i="15"/>
  <c r="T39" i="15" s="1"/>
  <c r="L40" i="15"/>
  <c r="N40" i="15"/>
  <c r="P40" i="15"/>
  <c r="T40" i="15" s="1"/>
  <c r="D41" i="15"/>
  <c r="L41" i="15"/>
  <c r="L42" i="15"/>
  <c r="L44" i="15" s="1"/>
  <c r="N42" i="15"/>
  <c r="P42" i="15"/>
  <c r="R42" i="15"/>
  <c r="X42" i="15" s="1"/>
  <c r="Z42" i="15" s="1"/>
  <c r="T42" i="15"/>
  <c r="L43" i="15"/>
  <c r="N43" i="15"/>
  <c r="P43" i="15"/>
  <c r="R43" i="15"/>
  <c r="X43" i="15" s="1"/>
  <c r="Z43" i="15" s="1"/>
  <c r="T43" i="15"/>
  <c r="D44" i="15"/>
  <c r="L45" i="15"/>
  <c r="N45" i="15"/>
  <c r="P45" i="15"/>
  <c r="R45" i="15"/>
  <c r="X45" i="15" s="1"/>
  <c r="T45" i="15"/>
  <c r="L46" i="15"/>
  <c r="N46" i="15"/>
  <c r="P46" i="15"/>
  <c r="R46" i="15"/>
  <c r="X46" i="15" s="1"/>
  <c r="Z46" i="15" s="1"/>
  <c r="T46" i="15"/>
  <c r="D47" i="15"/>
  <c r="L47" i="15"/>
  <c r="AD2" i="14"/>
  <c r="BC8" i="14" s="1"/>
  <c r="AZ24" i="14"/>
  <c r="AW26" i="14"/>
  <c r="AW27" i="14" s="1"/>
  <c r="AW28" i="14" s="1"/>
  <c r="AX26" i="14"/>
  <c r="AX27" i="14" s="1"/>
  <c r="AX28" i="14" s="1"/>
  <c r="AY26" i="14"/>
  <c r="AY27" i="14" s="1"/>
  <c r="AY28" i="14" s="1"/>
  <c r="U27" i="14"/>
  <c r="U28" i="14" s="1"/>
  <c r="X27" i="14"/>
  <c r="Y27" i="14"/>
  <c r="Y28" i="14" s="1"/>
  <c r="AB27" i="14"/>
  <c r="AB28" i="14" s="1"/>
  <c r="AC27" i="14"/>
  <c r="AC28" i="14" s="1"/>
  <c r="AF27" i="14"/>
  <c r="AG27" i="14"/>
  <c r="AG28" i="14" s="1"/>
  <c r="AJ27" i="14"/>
  <c r="AJ28" i="14" s="1"/>
  <c r="AK27" i="14"/>
  <c r="AK28" i="14" s="1"/>
  <c r="AN27" i="14"/>
  <c r="AN28" i="14" s="1"/>
  <c r="AO27" i="14"/>
  <c r="AO28" i="14" s="1"/>
  <c r="AR27" i="14"/>
  <c r="AR28" i="14" s="1"/>
  <c r="AS27" i="14"/>
  <c r="AS28" i="14" s="1"/>
  <c r="AV27" i="14"/>
  <c r="AV28" i="14" s="1"/>
  <c r="X28" i="14"/>
  <c r="AF28" i="14"/>
  <c r="F30" i="14"/>
  <c r="X30" i="14"/>
  <c r="AA30" i="14"/>
  <c r="AC30" i="14"/>
  <c r="AG30" i="14"/>
  <c r="AI30" i="14"/>
  <c r="AO30" i="14"/>
  <c r="AP30" i="14"/>
  <c r="AV30" i="14"/>
  <c r="AW30" i="14"/>
  <c r="AX30" i="14"/>
  <c r="AY30" i="14"/>
  <c r="G31" i="14"/>
  <c r="X31" i="14"/>
  <c r="AA31" i="14"/>
  <c r="AC31" i="14"/>
  <c r="AG31" i="14"/>
  <c r="AI31" i="14"/>
  <c r="AO31" i="14"/>
  <c r="AP31" i="14"/>
  <c r="AV31" i="14"/>
  <c r="AW31" i="14"/>
  <c r="AX31" i="14"/>
  <c r="AY31" i="14"/>
  <c r="B33" i="14"/>
  <c r="F33" i="14"/>
  <c r="Y33" i="14"/>
  <c r="AB33" i="14"/>
  <c r="AF33" i="14"/>
  <c r="AG33" i="14"/>
  <c r="AK33" i="14"/>
  <c r="AN33" i="14"/>
  <c r="AS33" i="14"/>
  <c r="AU33" i="14"/>
  <c r="AW33" i="14"/>
  <c r="AX33" i="14"/>
  <c r="AY33" i="14"/>
  <c r="G34" i="14"/>
  <c r="Y34" i="14"/>
  <c r="AB34" i="14"/>
  <c r="AF34" i="14"/>
  <c r="AG34" i="14"/>
  <c r="AK34" i="14"/>
  <c r="AN34" i="14"/>
  <c r="AS34" i="14"/>
  <c r="AU34" i="14"/>
  <c r="AW34" i="14"/>
  <c r="AX34" i="14"/>
  <c r="AY34" i="14"/>
  <c r="B36" i="14"/>
  <c r="F36" i="14"/>
  <c r="W36" i="14"/>
  <c r="Z36" i="14"/>
  <c r="AE36" i="14"/>
  <c r="AH36" i="14"/>
  <c r="AL36" i="14"/>
  <c r="AM36" i="14"/>
  <c r="AP36" i="14"/>
  <c r="AU36" i="14"/>
  <c r="AW36" i="14"/>
  <c r="AX36" i="14"/>
  <c r="AY36" i="14"/>
  <c r="G37" i="14"/>
  <c r="W37" i="14"/>
  <c r="Z37" i="14"/>
  <c r="AE37" i="14"/>
  <c r="AH37" i="14"/>
  <c r="AL37" i="14"/>
  <c r="AM37" i="14"/>
  <c r="AP37" i="14"/>
  <c r="AU37" i="14"/>
  <c r="AW37" i="14"/>
  <c r="AX37" i="14"/>
  <c r="AY37" i="14"/>
  <c r="B39" i="14"/>
  <c r="B42" i="14" s="1"/>
  <c r="B45" i="14" s="1"/>
  <c r="B48" i="14" s="1"/>
  <c r="B51" i="14" s="1"/>
  <c r="B54" i="14" s="1"/>
  <c r="B57" i="14" s="1"/>
  <c r="B60" i="14" s="1"/>
  <c r="B63" i="14" s="1"/>
  <c r="B66" i="14" s="1"/>
  <c r="F39" i="14"/>
  <c r="U39" i="14"/>
  <c r="Y39" i="14"/>
  <c r="AB39" i="14"/>
  <c r="AF39" i="14"/>
  <c r="AI39" i="14"/>
  <c r="AN39" i="14"/>
  <c r="AT39" i="14"/>
  <c r="AU39" i="14"/>
  <c r="AW39" i="14"/>
  <c r="AX39" i="14"/>
  <c r="AY39" i="14"/>
  <c r="G40" i="14"/>
  <c r="U40" i="14"/>
  <c r="Y40" i="14"/>
  <c r="AB40" i="14"/>
  <c r="AF40" i="14"/>
  <c r="AI40" i="14"/>
  <c r="AN40" i="14"/>
  <c r="AT40" i="14"/>
  <c r="AU40" i="14"/>
  <c r="AW40" i="14"/>
  <c r="AX40" i="14"/>
  <c r="AY40" i="14"/>
  <c r="F42" i="14"/>
  <c r="W42" i="14"/>
  <c r="AA42" i="14"/>
  <c r="AG42" i="14"/>
  <c r="AH42" i="14"/>
  <c r="AJ42" i="14"/>
  <c r="AL42" i="14"/>
  <c r="AQ42" i="14"/>
  <c r="AR42" i="14"/>
  <c r="AW42" i="14"/>
  <c r="AX42" i="14"/>
  <c r="AY42" i="14"/>
  <c r="G43" i="14"/>
  <c r="W43" i="14"/>
  <c r="AA43" i="14"/>
  <c r="AG43" i="14"/>
  <c r="AH43" i="14"/>
  <c r="AJ43" i="14"/>
  <c r="AL43" i="14"/>
  <c r="AQ43" i="14"/>
  <c r="AR43" i="14"/>
  <c r="AW43" i="14"/>
  <c r="AX43" i="14"/>
  <c r="AY43" i="14"/>
  <c r="F45" i="14"/>
  <c r="V45" i="14"/>
  <c r="X45" i="14"/>
  <c r="AN45" i="14"/>
  <c r="AS45" i="14"/>
  <c r="AW45" i="14"/>
  <c r="AX45" i="14"/>
  <c r="AY45" i="14"/>
  <c r="G46" i="14"/>
  <c r="V46" i="14"/>
  <c r="X46" i="14"/>
  <c r="AN46" i="14"/>
  <c r="AS46" i="14"/>
  <c r="AW46" i="14"/>
  <c r="AX46" i="14"/>
  <c r="AY46" i="14"/>
  <c r="F48" i="14"/>
  <c r="AE48" i="14"/>
  <c r="AV48" i="14"/>
  <c r="AW48" i="14"/>
  <c r="AX48" i="14"/>
  <c r="AY48" i="14"/>
  <c r="G49" i="14"/>
  <c r="AE49" i="14"/>
  <c r="AV49" i="14"/>
  <c r="AW49" i="14"/>
  <c r="AX49" i="14"/>
  <c r="AY49" i="14"/>
  <c r="F51" i="14"/>
  <c r="AC51" i="14"/>
  <c r="AT51" i="14"/>
  <c r="AW51" i="14"/>
  <c r="AX51" i="14"/>
  <c r="AY51" i="14"/>
  <c r="G52" i="14"/>
  <c r="AC52" i="14"/>
  <c r="AT52" i="14"/>
  <c r="AW52" i="14"/>
  <c r="AX52" i="14"/>
  <c r="AY52" i="14"/>
  <c r="F54" i="14"/>
  <c r="X54" i="14"/>
  <c r="Y54" i="14"/>
  <c r="AC54" i="14"/>
  <c r="AD54" i="14"/>
  <c r="AK54" i="14"/>
  <c r="AO54" i="14"/>
  <c r="AP54" i="14"/>
  <c r="AS54" i="14"/>
  <c r="AW54" i="14"/>
  <c r="AX54" i="14"/>
  <c r="AY54" i="14"/>
  <c r="G55" i="14"/>
  <c r="X55" i="14"/>
  <c r="Y55" i="14"/>
  <c r="AC55" i="14"/>
  <c r="AD55" i="14"/>
  <c r="AK55" i="14"/>
  <c r="AO55" i="14"/>
  <c r="AP55" i="14"/>
  <c r="AS55" i="14"/>
  <c r="AW55" i="14"/>
  <c r="AX55" i="14"/>
  <c r="AY55" i="14"/>
  <c r="F57" i="14"/>
  <c r="V57" i="14"/>
  <c r="W57" i="14"/>
  <c r="Z57" i="14"/>
  <c r="AA57" i="14"/>
  <c r="AB57" i="14"/>
  <c r="AC57" i="14"/>
  <c r="AD57" i="14"/>
  <c r="AG57" i="14"/>
  <c r="AH57" i="14"/>
  <c r="AI57" i="14"/>
  <c r="AJ57" i="14"/>
  <c r="AK57" i="14"/>
  <c r="AN57" i="14"/>
  <c r="AO57" i="14"/>
  <c r="AP57" i="14"/>
  <c r="AQ57" i="14"/>
  <c r="AR57" i="14"/>
  <c r="AU57" i="14"/>
  <c r="AV57" i="14"/>
  <c r="AW57" i="14"/>
  <c r="AX57" i="14"/>
  <c r="AY57" i="14"/>
  <c r="G58" i="14"/>
  <c r="V58" i="14"/>
  <c r="W58" i="14"/>
  <c r="Z58" i="14"/>
  <c r="AA58" i="14"/>
  <c r="AB58" i="14"/>
  <c r="AC58" i="14"/>
  <c r="AD58" i="14"/>
  <c r="AG58" i="14"/>
  <c r="AH58" i="14"/>
  <c r="AI58" i="14"/>
  <c r="AJ58" i="14"/>
  <c r="AK58" i="14"/>
  <c r="AN58" i="14"/>
  <c r="AO58" i="14"/>
  <c r="AP58" i="14"/>
  <c r="AQ58" i="14"/>
  <c r="AR58" i="14"/>
  <c r="AU58" i="14"/>
  <c r="AV58" i="14"/>
  <c r="AW58" i="14"/>
  <c r="AX58" i="14"/>
  <c r="AY58" i="14"/>
  <c r="F60" i="14"/>
  <c r="U60" i="14"/>
  <c r="V60" i="14"/>
  <c r="W60" i="14"/>
  <c r="Y60" i="14"/>
  <c r="Z60" i="14"/>
  <c r="AB60" i="14"/>
  <c r="AC60" i="14"/>
  <c r="AD60" i="14"/>
  <c r="AF60" i="14"/>
  <c r="AG60" i="14"/>
  <c r="AI60" i="14"/>
  <c r="AJ60" i="14"/>
  <c r="AK60" i="14"/>
  <c r="AM60" i="14"/>
  <c r="AN60" i="14"/>
  <c r="AP60" i="14"/>
  <c r="AQ60" i="14"/>
  <c r="AR60" i="14"/>
  <c r="AT60" i="14"/>
  <c r="AU60" i="14"/>
  <c r="AW60" i="14"/>
  <c r="AX60" i="14"/>
  <c r="AY60" i="14"/>
  <c r="G61" i="14"/>
  <c r="U61" i="14"/>
  <c r="V61" i="14"/>
  <c r="W61" i="14"/>
  <c r="Y61" i="14"/>
  <c r="Z61" i="14"/>
  <c r="AB61" i="14"/>
  <c r="AC61" i="14"/>
  <c r="AD61" i="14"/>
  <c r="AF61" i="14"/>
  <c r="AG61" i="14"/>
  <c r="AI61" i="14"/>
  <c r="AJ61" i="14"/>
  <c r="AK61" i="14"/>
  <c r="AM61" i="14"/>
  <c r="AN61" i="14"/>
  <c r="AP61" i="14"/>
  <c r="AQ61" i="14"/>
  <c r="AR61" i="14"/>
  <c r="AT61" i="14"/>
  <c r="AU61" i="14"/>
  <c r="AW61" i="14"/>
  <c r="AX61" i="14"/>
  <c r="AY61" i="14"/>
  <c r="F63" i="14"/>
  <c r="U63" i="14"/>
  <c r="W63" i="14"/>
  <c r="X63" i="14"/>
  <c r="Z63" i="14"/>
  <c r="AA63" i="14"/>
  <c r="AB63" i="14"/>
  <c r="AD63" i="14"/>
  <c r="AE63" i="14"/>
  <c r="AG63" i="14"/>
  <c r="AH63" i="14"/>
  <c r="AI63" i="14"/>
  <c r="AK63" i="14"/>
  <c r="AL63" i="14"/>
  <c r="AN63" i="14"/>
  <c r="AO63" i="14"/>
  <c r="AP63" i="14"/>
  <c r="AR63" i="14"/>
  <c r="AS63" i="14"/>
  <c r="AU63" i="14"/>
  <c r="AV63" i="14"/>
  <c r="AW63" i="14"/>
  <c r="AX63" i="14"/>
  <c r="AY63" i="14"/>
  <c r="G64" i="14"/>
  <c r="U64" i="14"/>
  <c r="W64" i="14"/>
  <c r="X64" i="14"/>
  <c r="Z64" i="14"/>
  <c r="AA64" i="14"/>
  <c r="AB64" i="14"/>
  <c r="AD64" i="14"/>
  <c r="AE64" i="14"/>
  <c r="AG64" i="14"/>
  <c r="AH64" i="14"/>
  <c r="AI64" i="14"/>
  <c r="AK64" i="14"/>
  <c r="AL64" i="14"/>
  <c r="AN64" i="14"/>
  <c r="AO64" i="14"/>
  <c r="AP64" i="14"/>
  <c r="AR64" i="14"/>
  <c r="AS64" i="14"/>
  <c r="AU64" i="14"/>
  <c r="AV64" i="14"/>
  <c r="AW64" i="14"/>
  <c r="AX64" i="14"/>
  <c r="AY64" i="14"/>
  <c r="F66" i="14"/>
  <c r="V66" i="14"/>
  <c r="W66" i="14"/>
  <c r="X66" i="14"/>
  <c r="Y66" i="14"/>
  <c r="AA66" i="14"/>
  <c r="AC66" i="14"/>
  <c r="AD66" i="14"/>
  <c r="AE66" i="14"/>
  <c r="AF66" i="14"/>
  <c r="AH66" i="14"/>
  <c r="AJ66" i="14"/>
  <c r="AK66" i="14"/>
  <c r="AL66" i="14"/>
  <c r="AM66" i="14"/>
  <c r="AO66" i="14"/>
  <c r="AQ66" i="14"/>
  <c r="AR66" i="14"/>
  <c r="AS66" i="14"/>
  <c r="AT66" i="14"/>
  <c r="AV66" i="14"/>
  <c r="AW66" i="14"/>
  <c r="AX66" i="14"/>
  <c r="AY66" i="14"/>
  <c r="G67" i="14"/>
  <c r="V67" i="14"/>
  <c r="W67" i="14"/>
  <c r="X67" i="14"/>
  <c r="Y67" i="14"/>
  <c r="AA67" i="14"/>
  <c r="AC67" i="14"/>
  <c r="AD67" i="14"/>
  <c r="AE67" i="14"/>
  <c r="AF67" i="14"/>
  <c r="AH67" i="14"/>
  <c r="AJ67" i="14"/>
  <c r="AK67" i="14"/>
  <c r="AL67" i="14"/>
  <c r="AM67" i="14"/>
  <c r="AO67" i="14"/>
  <c r="AQ67" i="14"/>
  <c r="AR67" i="14"/>
  <c r="AS67" i="14"/>
  <c r="AT67" i="14"/>
  <c r="AV67" i="14"/>
  <c r="AW67" i="14"/>
  <c r="AX67" i="14"/>
  <c r="AY67" i="14"/>
  <c r="U69" i="14"/>
  <c r="V69" i="14"/>
  <c r="W69" i="14"/>
  <c r="X69" i="14"/>
  <c r="Y69" i="14"/>
  <c r="AA69" i="14"/>
  <c r="AB69" i="14"/>
  <c r="AC69" i="14"/>
  <c r="AE69" i="14"/>
  <c r="AF69" i="14"/>
  <c r="AH69" i="14"/>
  <c r="AI69" i="14"/>
  <c r="AJ69" i="14"/>
  <c r="AL69" i="14"/>
  <c r="AM69" i="14"/>
  <c r="AO69" i="14"/>
  <c r="AP69" i="14"/>
  <c r="AQ69" i="14"/>
  <c r="AS69" i="14"/>
  <c r="AT69" i="14"/>
  <c r="AU69" i="14"/>
  <c r="AV69" i="14"/>
  <c r="AW69" i="14"/>
  <c r="AX69" i="14"/>
  <c r="AY69" i="14"/>
  <c r="U70" i="14"/>
  <c r="V70" i="14"/>
  <c r="W70" i="14"/>
  <c r="X70" i="14"/>
  <c r="Y70" i="14"/>
  <c r="AA70" i="14"/>
  <c r="AB70" i="14"/>
  <c r="AC70" i="14"/>
  <c r="AE70" i="14"/>
  <c r="AF70" i="14"/>
  <c r="AH70" i="14"/>
  <c r="AI70" i="14"/>
  <c r="AJ70" i="14"/>
  <c r="AL70" i="14"/>
  <c r="AM70" i="14"/>
  <c r="AO70" i="14"/>
  <c r="AP70" i="14"/>
  <c r="AQ70" i="14"/>
  <c r="AS70" i="14"/>
  <c r="AT70" i="14"/>
  <c r="AU70" i="14"/>
  <c r="AV70" i="14"/>
  <c r="AW70" i="14"/>
  <c r="AX70" i="14"/>
  <c r="AY70" i="14"/>
  <c r="AQ48" i="14" l="1"/>
  <c r="X20" i="15"/>
  <c r="AF45" i="14" s="1"/>
  <c r="X22" i="15"/>
  <c r="Z22" i="15" s="1"/>
  <c r="U58" i="14" s="1"/>
  <c r="X21" i="15"/>
  <c r="AI45" i="14" s="1"/>
  <c r="AT27" i="14"/>
  <c r="AT28" i="14" s="1"/>
  <c r="AP27" i="14"/>
  <c r="AP28" i="14" s="1"/>
  <c r="AL27" i="14"/>
  <c r="AL28" i="14" s="1"/>
  <c r="AH27" i="14"/>
  <c r="AH28" i="14" s="1"/>
  <c r="AD27" i="14"/>
  <c r="AD28" i="14" s="1"/>
  <c r="Z27" i="14"/>
  <c r="Z28" i="14" s="1"/>
  <c r="V27" i="14"/>
  <c r="V28" i="14" s="1"/>
  <c r="AU27" i="14"/>
  <c r="AU28" i="14" s="1"/>
  <c r="AQ27" i="14"/>
  <c r="AQ28" i="14" s="1"/>
  <c r="AM27" i="14"/>
  <c r="AM28" i="14" s="1"/>
  <c r="AI27" i="14"/>
  <c r="AI28" i="14" s="1"/>
  <c r="AE27" i="14"/>
  <c r="AE28" i="14" s="1"/>
  <c r="AA27" i="14"/>
  <c r="AA28" i="14" s="1"/>
  <c r="W27" i="14"/>
  <c r="W28" i="14" s="1"/>
  <c r="X39" i="15"/>
  <c r="R40" i="15"/>
  <c r="X40" i="15" s="1"/>
  <c r="Z40" i="15" s="1"/>
  <c r="R14" i="15"/>
  <c r="X14" i="15" s="1"/>
  <c r="Z14" i="15" s="1"/>
  <c r="R13" i="15"/>
  <c r="X13" i="15" s="1"/>
  <c r="Z13" i="15" s="1"/>
  <c r="R12" i="15"/>
  <c r="X12" i="15" s="1"/>
  <c r="Z12" i="15" s="1"/>
  <c r="R11" i="15"/>
  <c r="X11" i="15" s="1"/>
  <c r="Z11" i="15" s="1"/>
  <c r="R10" i="15"/>
  <c r="R9" i="15"/>
  <c r="X9" i="15" s="1"/>
  <c r="Z9" i="15" s="1"/>
  <c r="R8" i="15"/>
  <c r="X8" i="15" s="1"/>
  <c r="Z8" i="15" s="1"/>
  <c r="R7" i="15"/>
  <c r="X7" i="15" s="1"/>
  <c r="Z7" i="15" s="1"/>
  <c r="R6" i="15"/>
  <c r="AW75" i="14"/>
  <c r="AW74" i="14"/>
  <c r="Z39" i="15"/>
  <c r="X15" i="15"/>
  <c r="Z15" i="15" s="1"/>
  <c r="X10" i="15"/>
  <c r="Z10" i="15" s="1"/>
  <c r="X6" i="15"/>
  <c r="Z6" i="15" s="1"/>
  <c r="X47" i="15"/>
  <c r="Z47" i="15" s="1"/>
  <c r="Z45" i="15"/>
  <c r="AD70" i="14"/>
  <c r="AD69" i="14"/>
  <c r="AK70" i="14"/>
  <c r="AG70" i="14"/>
  <c r="AK69" i="14"/>
  <c r="AG69" i="14"/>
  <c r="Z70" i="14"/>
  <c r="X44" i="15"/>
  <c r="Z44" i="15" s="1"/>
  <c r="AR70" i="14"/>
  <c r="AN70" i="14"/>
  <c r="AR69" i="14"/>
  <c r="AY74" i="14"/>
  <c r="AY75" i="14"/>
  <c r="AX75" i="14"/>
  <c r="AX74" i="14"/>
  <c r="V69" i="13"/>
  <c r="W69" i="13"/>
  <c r="X69" i="13"/>
  <c r="Y69" i="13"/>
  <c r="Z69" i="13"/>
  <c r="AA69" i="13"/>
  <c r="AB69" i="13"/>
  <c r="AC69" i="13"/>
  <c r="AD69" i="13"/>
  <c r="AE69" i="13"/>
  <c r="AF69" i="13"/>
  <c r="AG69" i="13"/>
  <c r="AH69" i="13"/>
  <c r="AI69" i="13"/>
  <c r="AJ69" i="13"/>
  <c r="AK69" i="13"/>
  <c r="AL69" i="13"/>
  <c r="AM69" i="13"/>
  <c r="AN69" i="13"/>
  <c r="AO69" i="13"/>
  <c r="AP69" i="13"/>
  <c r="AQ69" i="13"/>
  <c r="AR69" i="13"/>
  <c r="AS69" i="13"/>
  <c r="AT69" i="13"/>
  <c r="AU69" i="13"/>
  <c r="AV69" i="13"/>
  <c r="AW69" i="13"/>
  <c r="AX69" i="13"/>
  <c r="AY69" i="13"/>
  <c r="V70" i="13"/>
  <c r="W70" i="13"/>
  <c r="X70" i="13"/>
  <c r="Y70" i="13"/>
  <c r="Z70" i="13"/>
  <c r="AA70" i="13"/>
  <c r="AB70" i="13"/>
  <c r="AC70" i="13"/>
  <c r="AD70" i="13"/>
  <c r="AE70" i="13"/>
  <c r="AF70" i="13"/>
  <c r="AG70" i="13"/>
  <c r="AH70" i="13"/>
  <c r="AI70" i="13"/>
  <c r="AJ70" i="13"/>
  <c r="AK70" i="13"/>
  <c r="AL70" i="13"/>
  <c r="AM70" i="13"/>
  <c r="AN70" i="13"/>
  <c r="AO70" i="13"/>
  <c r="AP70" i="13"/>
  <c r="AQ70" i="13"/>
  <c r="AR70" i="13"/>
  <c r="AS70" i="13"/>
  <c r="AT70" i="13"/>
  <c r="AU70" i="13"/>
  <c r="AV70" i="13"/>
  <c r="AW70" i="13"/>
  <c r="AX70" i="13"/>
  <c r="AY70" i="13"/>
  <c r="V66" i="13"/>
  <c r="W66" i="13"/>
  <c r="X66" i="13"/>
  <c r="Y66" i="13"/>
  <c r="Z66" i="13"/>
  <c r="AA66" i="13"/>
  <c r="AB66" i="13"/>
  <c r="AC66" i="13"/>
  <c r="AD66" i="13"/>
  <c r="AE66" i="13"/>
  <c r="AF66" i="13"/>
  <c r="AG66" i="13"/>
  <c r="AH66" i="13"/>
  <c r="AI66" i="13"/>
  <c r="AJ66" i="13"/>
  <c r="AK66" i="13"/>
  <c r="AL66" i="13"/>
  <c r="AM66" i="13"/>
  <c r="AN66" i="13"/>
  <c r="AO66" i="13"/>
  <c r="AP66" i="13"/>
  <c r="AQ66" i="13"/>
  <c r="AR66" i="13"/>
  <c r="AS66" i="13"/>
  <c r="AT66" i="13"/>
  <c r="AU66" i="13"/>
  <c r="AV66" i="13"/>
  <c r="AW66" i="13"/>
  <c r="AX66" i="13"/>
  <c r="AY66" i="13"/>
  <c r="V67" i="13"/>
  <c r="W67" i="13"/>
  <c r="X67" i="13"/>
  <c r="Y67" i="13"/>
  <c r="Z67" i="13"/>
  <c r="AA67" i="13"/>
  <c r="AB67" i="13"/>
  <c r="AC67" i="13"/>
  <c r="AD67" i="13"/>
  <c r="AE67" i="13"/>
  <c r="AF67" i="13"/>
  <c r="AG67" i="13"/>
  <c r="AH67" i="13"/>
  <c r="AI67" i="13"/>
  <c r="AJ67" i="13"/>
  <c r="AK67" i="13"/>
  <c r="AL67" i="13"/>
  <c r="AM67" i="13"/>
  <c r="AN67" i="13"/>
  <c r="AO67" i="13"/>
  <c r="AP67" i="13"/>
  <c r="AQ67" i="13"/>
  <c r="AR67" i="13"/>
  <c r="AS67" i="13"/>
  <c r="AT67" i="13"/>
  <c r="AU67" i="13"/>
  <c r="AV67" i="13"/>
  <c r="AW67" i="13"/>
  <c r="AX67" i="13"/>
  <c r="AY67" i="13"/>
  <c r="V63" i="13"/>
  <c r="W63" i="13"/>
  <c r="X63" i="13"/>
  <c r="Y63" i="13"/>
  <c r="Z63" i="13"/>
  <c r="AA63" i="13"/>
  <c r="AB63" i="13"/>
  <c r="AC63" i="13"/>
  <c r="AD63" i="13"/>
  <c r="AE63" i="13"/>
  <c r="AF63" i="13"/>
  <c r="AG63" i="13"/>
  <c r="AH63" i="13"/>
  <c r="AI63" i="13"/>
  <c r="AJ63" i="13"/>
  <c r="AK63" i="13"/>
  <c r="AL63" i="13"/>
  <c r="AM63" i="13"/>
  <c r="AN63" i="13"/>
  <c r="AO63" i="13"/>
  <c r="AP63" i="13"/>
  <c r="AQ63" i="13"/>
  <c r="AR63" i="13"/>
  <c r="AS63" i="13"/>
  <c r="AT63" i="13"/>
  <c r="AU63" i="13"/>
  <c r="AV63" i="13"/>
  <c r="AW63" i="13"/>
  <c r="AX63" i="13"/>
  <c r="AY63" i="13"/>
  <c r="V64" i="13"/>
  <c r="W64" i="13"/>
  <c r="X64" i="13"/>
  <c r="Y64" i="13"/>
  <c r="Z64" i="13"/>
  <c r="AA64" i="13"/>
  <c r="AB64" i="13"/>
  <c r="AC64" i="13"/>
  <c r="AD64" i="13"/>
  <c r="AE64" i="13"/>
  <c r="AF64" i="13"/>
  <c r="AG64" i="13"/>
  <c r="AH64" i="13"/>
  <c r="AI64" i="13"/>
  <c r="AJ64" i="13"/>
  <c r="AK64" i="13"/>
  <c r="AL64" i="13"/>
  <c r="AM64" i="13"/>
  <c r="AN64" i="13"/>
  <c r="AO64" i="13"/>
  <c r="AP64" i="13"/>
  <c r="AQ64" i="13"/>
  <c r="AR64" i="13"/>
  <c r="AS64" i="13"/>
  <c r="AT64" i="13"/>
  <c r="AU64" i="13"/>
  <c r="AV64" i="13"/>
  <c r="AW64" i="13"/>
  <c r="AX64" i="13"/>
  <c r="AY64" i="13"/>
  <c r="V60" i="13"/>
  <c r="W60" i="13"/>
  <c r="X60" i="13"/>
  <c r="Y60" i="13"/>
  <c r="Z60" i="13"/>
  <c r="AA60" i="13"/>
  <c r="AB60" i="13"/>
  <c r="AC60" i="13"/>
  <c r="AD60" i="13"/>
  <c r="AE60" i="13"/>
  <c r="AF60" i="13"/>
  <c r="AG60" i="13"/>
  <c r="AH60" i="13"/>
  <c r="AI60" i="13"/>
  <c r="AJ60" i="13"/>
  <c r="AK60" i="13"/>
  <c r="AL60" i="13"/>
  <c r="AM60" i="13"/>
  <c r="AN60" i="13"/>
  <c r="AO60" i="13"/>
  <c r="AP60" i="13"/>
  <c r="AQ60" i="13"/>
  <c r="AR60" i="13"/>
  <c r="AS60" i="13"/>
  <c r="AT60" i="13"/>
  <c r="AU60" i="13"/>
  <c r="AV60" i="13"/>
  <c r="AW60" i="13"/>
  <c r="AX60" i="13"/>
  <c r="AY60" i="13"/>
  <c r="V61" i="13"/>
  <c r="W61" i="13"/>
  <c r="X61" i="13"/>
  <c r="Y61" i="13"/>
  <c r="Z61" i="13"/>
  <c r="AA61" i="13"/>
  <c r="AB61" i="13"/>
  <c r="AC61" i="13"/>
  <c r="AD61" i="13"/>
  <c r="AE61" i="13"/>
  <c r="AF61" i="13"/>
  <c r="AG61" i="13"/>
  <c r="AH61" i="13"/>
  <c r="AI61" i="13"/>
  <c r="AJ61" i="13"/>
  <c r="AK61" i="13"/>
  <c r="AL61" i="13"/>
  <c r="AM61" i="13"/>
  <c r="AN61" i="13"/>
  <c r="AO61" i="13"/>
  <c r="AP61" i="13"/>
  <c r="AQ61" i="13"/>
  <c r="AR61" i="13"/>
  <c r="AS61" i="13"/>
  <c r="AT61" i="13"/>
  <c r="AU61" i="13"/>
  <c r="AV61" i="13"/>
  <c r="AW61" i="13"/>
  <c r="AX61" i="13"/>
  <c r="AY61" i="13"/>
  <c r="V57" i="13"/>
  <c r="W57" i="13"/>
  <c r="X57" i="13"/>
  <c r="Y57" i="13"/>
  <c r="Z57" i="13"/>
  <c r="AA57" i="13"/>
  <c r="AB57" i="13"/>
  <c r="AC57" i="13"/>
  <c r="AD57" i="13"/>
  <c r="AE57" i="13"/>
  <c r="AF57" i="13"/>
  <c r="AG57" i="13"/>
  <c r="AH57" i="13"/>
  <c r="AI57" i="13"/>
  <c r="AJ57" i="13"/>
  <c r="AK57" i="13"/>
  <c r="AL57" i="13"/>
  <c r="AM57" i="13"/>
  <c r="AN57" i="13"/>
  <c r="AO57" i="13"/>
  <c r="AP57" i="13"/>
  <c r="AQ57" i="13"/>
  <c r="AR57" i="13"/>
  <c r="AS57" i="13"/>
  <c r="AT57" i="13"/>
  <c r="AU57" i="13"/>
  <c r="AV57" i="13"/>
  <c r="AW57" i="13"/>
  <c r="AX57" i="13"/>
  <c r="AY57" i="13"/>
  <c r="V58" i="13"/>
  <c r="W58" i="13"/>
  <c r="AZ58" i="13" s="1"/>
  <c r="BB58" i="13" s="1"/>
  <c r="X58" i="13"/>
  <c r="Y58" i="13"/>
  <c r="Z58" i="13"/>
  <c r="AA58" i="13"/>
  <c r="AB58" i="13"/>
  <c r="AC58" i="13"/>
  <c r="AD58" i="13"/>
  <c r="AE58" i="13"/>
  <c r="AF58" i="13"/>
  <c r="AG58" i="13"/>
  <c r="AH58" i="13"/>
  <c r="AI58" i="13"/>
  <c r="AJ58" i="13"/>
  <c r="AK58" i="13"/>
  <c r="AL58" i="13"/>
  <c r="AM58" i="13"/>
  <c r="AN58" i="13"/>
  <c r="AO58" i="13"/>
  <c r="AP58" i="13"/>
  <c r="AQ58" i="13"/>
  <c r="AR58" i="13"/>
  <c r="AS58" i="13"/>
  <c r="AT58" i="13"/>
  <c r="AU58" i="13"/>
  <c r="AV58" i="13"/>
  <c r="AW58" i="13"/>
  <c r="AX58" i="13"/>
  <c r="AY58" i="13"/>
  <c r="V54" i="13"/>
  <c r="W54" i="13"/>
  <c r="X54" i="13"/>
  <c r="Y54" i="13"/>
  <c r="Z54" i="13"/>
  <c r="AA54" i="13"/>
  <c r="AB54" i="13"/>
  <c r="AC54" i="13"/>
  <c r="AD54" i="13"/>
  <c r="AE54" i="13"/>
  <c r="AF54" i="13"/>
  <c r="AG54" i="13"/>
  <c r="AH54" i="13"/>
  <c r="AI54" i="13"/>
  <c r="AJ54" i="13"/>
  <c r="AK54" i="13"/>
  <c r="AL54" i="13"/>
  <c r="AM54" i="13"/>
  <c r="AN54" i="13"/>
  <c r="AO54" i="13"/>
  <c r="AP54" i="13"/>
  <c r="AQ54" i="13"/>
  <c r="AR54" i="13"/>
  <c r="AS54" i="13"/>
  <c r="AT54" i="13"/>
  <c r="AU54" i="13"/>
  <c r="AV54" i="13"/>
  <c r="AW54" i="13"/>
  <c r="AX54" i="13"/>
  <c r="AY54" i="13"/>
  <c r="V55" i="13"/>
  <c r="W55" i="13"/>
  <c r="X55" i="13"/>
  <c r="Y55" i="13"/>
  <c r="Z55" i="13"/>
  <c r="AA55" i="13"/>
  <c r="AB55" i="13"/>
  <c r="AC55" i="13"/>
  <c r="AD55" i="13"/>
  <c r="AE55" i="13"/>
  <c r="AF55" i="13"/>
  <c r="AG55" i="13"/>
  <c r="AH55" i="13"/>
  <c r="AI55" i="13"/>
  <c r="AJ55" i="13"/>
  <c r="AK55" i="13"/>
  <c r="AL55" i="13"/>
  <c r="AM55" i="13"/>
  <c r="AN55" i="13"/>
  <c r="AO55" i="13"/>
  <c r="AP55" i="13"/>
  <c r="AQ55" i="13"/>
  <c r="AR55" i="13"/>
  <c r="AS55" i="13"/>
  <c r="AT55" i="13"/>
  <c r="AU55" i="13"/>
  <c r="AV55" i="13"/>
  <c r="AW55" i="13"/>
  <c r="AX55" i="13"/>
  <c r="AY55" i="13"/>
  <c r="V51" i="13"/>
  <c r="W51" i="13"/>
  <c r="X51" i="13"/>
  <c r="Y51" i="13"/>
  <c r="Z51" i="13"/>
  <c r="AA51" i="13"/>
  <c r="AB51" i="13"/>
  <c r="AC51" i="13"/>
  <c r="AD51" i="13"/>
  <c r="AE51" i="13"/>
  <c r="AF51" i="13"/>
  <c r="AG51" i="13"/>
  <c r="AH51" i="13"/>
  <c r="AI51" i="13"/>
  <c r="AJ51" i="13"/>
  <c r="AK51" i="13"/>
  <c r="AL51" i="13"/>
  <c r="AM51" i="13"/>
  <c r="AN51" i="13"/>
  <c r="AO51" i="13"/>
  <c r="AP51" i="13"/>
  <c r="AQ51" i="13"/>
  <c r="AR51" i="13"/>
  <c r="AS51" i="13"/>
  <c r="AT51" i="13"/>
  <c r="AU51" i="13"/>
  <c r="AV51" i="13"/>
  <c r="AW51" i="13"/>
  <c r="AX51" i="13"/>
  <c r="AY51" i="13"/>
  <c r="V52" i="13"/>
  <c r="W52" i="13"/>
  <c r="AZ52" i="13" s="1"/>
  <c r="BB52" i="13" s="1"/>
  <c r="X52" i="13"/>
  <c r="Y52" i="13"/>
  <c r="Z52" i="13"/>
  <c r="AA52" i="13"/>
  <c r="AB52" i="13"/>
  <c r="AC52" i="13"/>
  <c r="AD52" i="13"/>
  <c r="AE52" i="13"/>
  <c r="AF52" i="13"/>
  <c r="AG52" i="13"/>
  <c r="AH52" i="13"/>
  <c r="AI52" i="13"/>
  <c r="AJ52" i="13"/>
  <c r="AK52" i="13"/>
  <c r="AL52" i="13"/>
  <c r="AM52" i="13"/>
  <c r="AN52" i="13"/>
  <c r="AO52" i="13"/>
  <c r="AP52" i="13"/>
  <c r="AQ52" i="13"/>
  <c r="AR52" i="13"/>
  <c r="AS52" i="13"/>
  <c r="AT52" i="13"/>
  <c r="AU52" i="13"/>
  <c r="AV52" i="13"/>
  <c r="AW52" i="13"/>
  <c r="AX52" i="13"/>
  <c r="AY52" i="13"/>
  <c r="V48" i="13"/>
  <c r="W48" i="13"/>
  <c r="X48" i="13"/>
  <c r="Y48" i="13"/>
  <c r="Z48" i="13"/>
  <c r="AA48" i="13"/>
  <c r="AB48" i="13"/>
  <c r="AC48" i="13"/>
  <c r="AD48" i="13"/>
  <c r="AE48" i="13"/>
  <c r="AF48" i="13"/>
  <c r="AG48" i="13"/>
  <c r="AH48" i="13"/>
  <c r="AI48" i="13"/>
  <c r="AJ48" i="13"/>
  <c r="AK48" i="13"/>
  <c r="AL48" i="13"/>
  <c r="AM48" i="13"/>
  <c r="AN48" i="13"/>
  <c r="AO48" i="13"/>
  <c r="AP48" i="13"/>
  <c r="AQ48" i="13"/>
  <c r="AR48" i="13"/>
  <c r="AS48" i="13"/>
  <c r="AT48" i="13"/>
  <c r="AU48" i="13"/>
  <c r="AV48" i="13"/>
  <c r="AW48" i="13"/>
  <c r="AX48" i="13"/>
  <c r="AY48" i="13"/>
  <c r="V49" i="13"/>
  <c r="W49" i="13"/>
  <c r="X49" i="13"/>
  <c r="Y49" i="13"/>
  <c r="Z49" i="13"/>
  <c r="AA49" i="13"/>
  <c r="AB49" i="13"/>
  <c r="AC49" i="13"/>
  <c r="AD49" i="13"/>
  <c r="AE49" i="13"/>
  <c r="AF49" i="13"/>
  <c r="AG49" i="13"/>
  <c r="AH49" i="13"/>
  <c r="AI49" i="13"/>
  <c r="AJ49" i="13"/>
  <c r="AK49" i="13"/>
  <c r="AL49" i="13"/>
  <c r="AM49" i="13"/>
  <c r="AN49" i="13"/>
  <c r="AO49" i="13"/>
  <c r="AP49" i="13"/>
  <c r="AQ49" i="13"/>
  <c r="AR49" i="13"/>
  <c r="AS49" i="13"/>
  <c r="AT49" i="13"/>
  <c r="AU49" i="13"/>
  <c r="AV49" i="13"/>
  <c r="AW49" i="13"/>
  <c r="AX49" i="13"/>
  <c r="AY49" i="13"/>
  <c r="V45" i="13"/>
  <c r="W45" i="13"/>
  <c r="X45" i="13"/>
  <c r="Y45" i="13"/>
  <c r="AZ45" i="13" s="1"/>
  <c r="BB45" i="13" s="1"/>
  <c r="Z45" i="13"/>
  <c r="AA45" i="13"/>
  <c r="AB45" i="13"/>
  <c r="AC45" i="13"/>
  <c r="AD45" i="13"/>
  <c r="AE45" i="13"/>
  <c r="AF45" i="13"/>
  <c r="AG45" i="13"/>
  <c r="AH45" i="13"/>
  <c r="AI45" i="13"/>
  <c r="AJ45" i="13"/>
  <c r="AK45" i="13"/>
  <c r="AL45" i="13"/>
  <c r="AM45" i="13"/>
  <c r="AN45" i="13"/>
  <c r="AO45" i="13"/>
  <c r="AP45" i="13"/>
  <c r="AQ45" i="13"/>
  <c r="AR45" i="13"/>
  <c r="AS45" i="13"/>
  <c r="AT45" i="13"/>
  <c r="AU45" i="13"/>
  <c r="AV45" i="13"/>
  <c r="AW45" i="13"/>
  <c r="AX45" i="13"/>
  <c r="AY45" i="13"/>
  <c r="V46" i="13"/>
  <c r="AZ46" i="13" s="1"/>
  <c r="BB46" i="13" s="1"/>
  <c r="W46" i="13"/>
  <c r="X46" i="13"/>
  <c r="Y46" i="13"/>
  <c r="Z46" i="13"/>
  <c r="AA46" i="13"/>
  <c r="AB46" i="13"/>
  <c r="AC46" i="13"/>
  <c r="AD46" i="13"/>
  <c r="AE46" i="13"/>
  <c r="AF46" i="13"/>
  <c r="AG46" i="13"/>
  <c r="AH46" i="13"/>
  <c r="AI46" i="13"/>
  <c r="AJ46" i="13"/>
  <c r="AK46" i="13"/>
  <c r="AL46" i="13"/>
  <c r="AM46" i="13"/>
  <c r="AN46" i="13"/>
  <c r="AO46" i="13"/>
  <c r="AP46" i="13"/>
  <c r="AQ46" i="13"/>
  <c r="AR46" i="13"/>
  <c r="AS46" i="13"/>
  <c r="AT46" i="13"/>
  <c r="AU46" i="13"/>
  <c r="AV46" i="13"/>
  <c r="AW46" i="13"/>
  <c r="AX46" i="13"/>
  <c r="AY46" i="13"/>
  <c r="V42" i="13"/>
  <c r="W42" i="13"/>
  <c r="X42" i="13"/>
  <c r="Y42" i="13"/>
  <c r="Z42" i="13"/>
  <c r="AA42" i="13"/>
  <c r="AB42" i="13"/>
  <c r="AC42" i="13"/>
  <c r="AD42" i="13"/>
  <c r="AE42" i="13"/>
  <c r="AF42" i="13"/>
  <c r="AG42" i="13"/>
  <c r="AH42" i="13"/>
  <c r="AI42" i="13"/>
  <c r="AJ42" i="13"/>
  <c r="AK42" i="13"/>
  <c r="AL42" i="13"/>
  <c r="AM42" i="13"/>
  <c r="AN42" i="13"/>
  <c r="AO42" i="13"/>
  <c r="AP42" i="13"/>
  <c r="AQ42" i="13"/>
  <c r="AR42" i="13"/>
  <c r="AS42" i="13"/>
  <c r="AT42" i="13"/>
  <c r="AU42" i="13"/>
  <c r="AV42" i="13"/>
  <c r="AW42" i="13"/>
  <c r="AX42" i="13"/>
  <c r="AY42" i="13"/>
  <c r="V43" i="13"/>
  <c r="W43" i="13"/>
  <c r="X43" i="13"/>
  <c r="Y43" i="13"/>
  <c r="Z43" i="13"/>
  <c r="AA43" i="13"/>
  <c r="AB43" i="13"/>
  <c r="AC43" i="13"/>
  <c r="AD43" i="13"/>
  <c r="AE43" i="13"/>
  <c r="AF43" i="13"/>
  <c r="AG43" i="13"/>
  <c r="AH43" i="13"/>
  <c r="AI43" i="13"/>
  <c r="AJ43" i="13"/>
  <c r="AK43" i="13"/>
  <c r="AL43" i="13"/>
  <c r="AM43" i="13"/>
  <c r="AN43" i="13"/>
  <c r="AO43" i="13"/>
  <c r="AP43" i="13"/>
  <c r="AQ43" i="13"/>
  <c r="AR43" i="13"/>
  <c r="AS43" i="13"/>
  <c r="AT43" i="13"/>
  <c r="AU43" i="13"/>
  <c r="AV43" i="13"/>
  <c r="AW43" i="13"/>
  <c r="AX43" i="13"/>
  <c r="AY43" i="13"/>
  <c r="V39" i="13"/>
  <c r="W39" i="13"/>
  <c r="X39" i="13"/>
  <c r="AZ39" i="13" s="1"/>
  <c r="BB39" i="13" s="1"/>
  <c r="Y39" i="13"/>
  <c r="Z39" i="13"/>
  <c r="AA39" i="13"/>
  <c r="AB39" i="13"/>
  <c r="AC39" i="13"/>
  <c r="AD39" i="13"/>
  <c r="AE39" i="13"/>
  <c r="AF39" i="13"/>
  <c r="AG39" i="13"/>
  <c r="AH39" i="13"/>
  <c r="AI39" i="13"/>
  <c r="AJ39" i="13"/>
  <c r="AK39" i="13"/>
  <c r="AL39" i="13"/>
  <c r="AM39" i="13"/>
  <c r="AN39" i="13"/>
  <c r="AO39" i="13"/>
  <c r="AP39" i="13"/>
  <c r="AQ39" i="13"/>
  <c r="AR39" i="13"/>
  <c r="AS39" i="13"/>
  <c r="AT39" i="13"/>
  <c r="AU39" i="13"/>
  <c r="AV39" i="13"/>
  <c r="AW39" i="13"/>
  <c r="AX39" i="13"/>
  <c r="AY39" i="13"/>
  <c r="V40" i="13"/>
  <c r="AZ40" i="13" s="1"/>
  <c r="BB40" i="13" s="1"/>
  <c r="W40" i="13"/>
  <c r="X40" i="13"/>
  <c r="Y40" i="13"/>
  <c r="Z40" i="13"/>
  <c r="AA40" i="13"/>
  <c r="AB40" i="13"/>
  <c r="AC40" i="13"/>
  <c r="AD40" i="13"/>
  <c r="AE40" i="13"/>
  <c r="AF40" i="13"/>
  <c r="AG40" i="13"/>
  <c r="AH40" i="13"/>
  <c r="AI40" i="13"/>
  <c r="AJ40" i="13"/>
  <c r="AK40" i="13"/>
  <c r="AL40" i="13"/>
  <c r="AM40" i="13"/>
  <c r="AN40" i="13"/>
  <c r="AO40" i="13"/>
  <c r="AP40" i="13"/>
  <c r="AQ40" i="13"/>
  <c r="AR40" i="13"/>
  <c r="AS40" i="13"/>
  <c r="AT40" i="13"/>
  <c r="AU40" i="13"/>
  <c r="AV40" i="13"/>
  <c r="AW40" i="13"/>
  <c r="AX40" i="13"/>
  <c r="AY40" i="13"/>
  <c r="V36" i="13"/>
  <c r="W36" i="13"/>
  <c r="X36" i="13"/>
  <c r="Y36" i="13"/>
  <c r="Z36" i="13"/>
  <c r="AA36" i="13"/>
  <c r="AB36" i="13"/>
  <c r="AC36" i="13"/>
  <c r="AD36" i="13"/>
  <c r="AE36" i="13"/>
  <c r="AF36" i="13"/>
  <c r="AG36" i="13"/>
  <c r="AH36" i="13"/>
  <c r="AI36" i="13"/>
  <c r="AJ36" i="13"/>
  <c r="AK36" i="13"/>
  <c r="AL36" i="13"/>
  <c r="AM36" i="13"/>
  <c r="AN36" i="13"/>
  <c r="AO36" i="13"/>
  <c r="AP36" i="13"/>
  <c r="AQ36" i="13"/>
  <c r="AR36" i="13"/>
  <c r="AS36" i="13"/>
  <c r="AT36" i="13"/>
  <c r="AU36" i="13"/>
  <c r="AV36" i="13"/>
  <c r="AW36" i="13"/>
  <c r="AX36" i="13"/>
  <c r="AY36" i="13"/>
  <c r="V37" i="13"/>
  <c r="W37" i="13"/>
  <c r="AZ37" i="13" s="1"/>
  <c r="BB37" i="13" s="1"/>
  <c r="X37" i="13"/>
  <c r="Y37" i="13"/>
  <c r="Z37" i="13"/>
  <c r="AA37" i="13"/>
  <c r="AB37" i="13"/>
  <c r="AC37" i="13"/>
  <c r="AD37" i="13"/>
  <c r="AE37" i="13"/>
  <c r="AF37" i="13"/>
  <c r="AG37" i="13"/>
  <c r="AH37" i="13"/>
  <c r="AI37" i="13"/>
  <c r="AJ37" i="13"/>
  <c r="AK37" i="13"/>
  <c r="AL37" i="13"/>
  <c r="AM37" i="13"/>
  <c r="AN37" i="13"/>
  <c r="AO37" i="13"/>
  <c r="AP37" i="13"/>
  <c r="AQ37" i="13"/>
  <c r="AR37" i="13"/>
  <c r="AS37" i="13"/>
  <c r="AT37" i="13"/>
  <c r="AU37" i="13"/>
  <c r="AV37" i="13"/>
  <c r="AW37" i="13"/>
  <c r="AX37" i="13"/>
  <c r="AY37" i="13"/>
  <c r="V34" i="13"/>
  <c r="W34" i="13"/>
  <c r="AZ34" i="13" s="1"/>
  <c r="BB34" i="13" s="1"/>
  <c r="X34" i="13"/>
  <c r="Y34" i="13"/>
  <c r="Z34" i="13"/>
  <c r="AA34" i="13"/>
  <c r="AB34" i="13"/>
  <c r="AC34" i="13"/>
  <c r="AD34" i="13"/>
  <c r="AE34" i="13"/>
  <c r="AF34" i="13"/>
  <c r="AG34" i="13"/>
  <c r="AH34" i="13"/>
  <c r="AI34" i="13"/>
  <c r="AJ34" i="13"/>
  <c r="AK34" i="13"/>
  <c r="AL34" i="13"/>
  <c r="AM34" i="13"/>
  <c r="AN34" i="13"/>
  <c r="AO34" i="13"/>
  <c r="AP34" i="13"/>
  <c r="AQ34" i="13"/>
  <c r="AR34" i="13"/>
  <c r="AS34" i="13"/>
  <c r="AT34" i="13"/>
  <c r="AU34" i="13"/>
  <c r="AV34" i="13"/>
  <c r="AW34" i="13"/>
  <c r="AX34" i="13"/>
  <c r="AY34" i="13"/>
  <c r="V33" i="13"/>
  <c r="W33" i="13"/>
  <c r="X33" i="13"/>
  <c r="Y33" i="13"/>
  <c r="Z33" i="13"/>
  <c r="AA33" i="13"/>
  <c r="AB33" i="13"/>
  <c r="AC33" i="13"/>
  <c r="AD33" i="13"/>
  <c r="AE33" i="13"/>
  <c r="AF33" i="13"/>
  <c r="AG33" i="13"/>
  <c r="AH33" i="13"/>
  <c r="AI33" i="13"/>
  <c r="AJ33" i="13"/>
  <c r="AK33" i="13"/>
  <c r="AL33" i="13"/>
  <c r="AM33" i="13"/>
  <c r="AN33" i="13"/>
  <c r="AO33" i="13"/>
  <c r="AP33" i="13"/>
  <c r="AQ33" i="13"/>
  <c r="AR33" i="13"/>
  <c r="AS33" i="13"/>
  <c r="AT33" i="13"/>
  <c r="AU33" i="13"/>
  <c r="AV33" i="13"/>
  <c r="AW33" i="13"/>
  <c r="AX33" i="13"/>
  <c r="AY33" i="13"/>
  <c r="U70" i="13"/>
  <c r="U69" i="13"/>
  <c r="AZ69" i="13" s="1"/>
  <c r="BB69" i="13" s="1"/>
  <c r="U67" i="13"/>
  <c r="AZ67" i="13" s="1"/>
  <c r="BB67" i="13" s="1"/>
  <c r="U66" i="13"/>
  <c r="AZ66" i="13" s="1"/>
  <c r="BB66" i="13" s="1"/>
  <c r="U64" i="13"/>
  <c r="U63" i="13"/>
  <c r="AZ63" i="13" s="1"/>
  <c r="BB63" i="13" s="1"/>
  <c r="U61" i="13"/>
  <c r="AZ61" i="13" s="1"/>
  <c r="BB61" i="13" s="1"/>
  <c r="U60" i="13"/>
  <c r="AZ60" i="13" s="1"/>
  <c r="BB60" i="13" s="1"/>
  <c r="U58" i="13"/>
  <c r="U57" i="13"/>
  <c r="U55" i="13"/>
  <c r="AZ55" i="13" s="1"/>
  <c r="BB55" i="13" s="1"/>
  <c r="U54" i="13"/>
  <c r="AZ54" i="13" s="1"/>
  <c r="BB54" i="13" s="1"/>
  <c r="U52" i="13"/>
  <c r="U51" i="13"/>
  <c r="U49" i="13"/>
  <c r="U48" i="13"/>
  <c r="AZ48" i="13" s="1"/>
  <c r="BB48" i="13" s="1"/>
  <c r="U46" i="13"/>
  <c r="U45" i="13"/>
  <c r="U43" i="13"/>
  <c r="U42" i="13"/>
  <c r="AZ42" i="13" s="1"/>
  <c r="BB42" i="13" s="1"/>
  <c r="U40" i="13"/>
  <c r="U39" i="13"/>
  <c r="U37" i="13"/>
  <c r="U36" i="13"/>
  <c r="U34" i="13"/>
  <c r="U33" i="13"/>
  <c r="W31" i="13"/>
  <c r="X31" i="13"/>
  <c r="Y31" i="13"/>
  <c r="Z31" i="13"/>
  <c r="AA31" i="13"/>
  <c r="AB31" i="13"/>
  <c r="AC31" i="13"/>
  <c r="AD31" i="13"/>
  <c r="AE31" i="13"/>
  <c r="AF31" i="13"/>
  <c r="AG31" i="13"/>
  <c r="AH31" i="13"/>
  <c r="AI31" i="13"/>
  <c r="AJ31" i="13"/>
  <c r="AK31" i="13"/>
  <c r="AL31" i="13"/>
  <c r="AM31" i="13"/>
  <c r="AN31" i="13"/>
  <c r="AO31" i="13"/>
  <c r="AP31" i="13"/>
  <c r="AQ31" i="13"/>
  <c r="AR31" i="13"/>
  <c r="AS31" i="13"/>
  <c r="AT31" i="13"/>
  <c r="AU31" i="13"/>
  <c r="AV31" i="13"/>
  <c r="AW31" i="13"/>
  <c r="AX31" i="13"/>
  <c r="AY31" i="13"/>
  <c r="W30" i="13"/>
  <c r="X30" i="13"/>
  <c r="Y30" i="13"/>
  <c r="Z30" i="13"/>
  <c r="AA30" i="13"/>
  <c r="AB30" i="13"/>
  <c r="AC30" i="13"/>
  <c r="AD30" i="13"/>
  <c r="AE30" i="13"/>
  <c r="AF30" i="13"/>
  <c r="AG30" i="13"/>
  <c r="AH30" i="13"/>
  <c r="AI30" i="13"/>
  <c r="AJ30" i="13"/>
  <c r="AK30" i="13"/>
  <c r="AL30" i="13"/>
  <c r="AM30" i="13"/>
  <c r="AN30" i="13"/>
  <c r="AO30" i="13"/>
  <c r="AP30" i="13"/>
  <c r="AQ30" i="13"/>
  <c r="AR30" i="13"/>
  <c r="AS30" i="13"/>
  <c r="AT30" i="13"/>
  <c r="AU30" i="13"/>
  <c r="AV30" i="13"/>
  <c r="AW30" i="13"/>
  <c r="AX30" i="13"/>
  <c r="AY30" i="13"/>
  <c r="V31" i="13"/>
  <c r="V30" i="13"/>
  <c r="BC8" i="13"/>
  <c r="AZ70" i="13"/>
  <c r="BB70" i="13" s="1"/>
  <c r="AZ64" i="13"/>
  <c r="BB64" i="13" s="1"/>
  <c r="AO75" i="13"/>
  <c r="AK75" i="13"/>
  <c r="Y75" i="13"/>
  <c r="AZ57" i="13"/>
  <c r="BB57" i="13" s="1"/>
  <c r="AZ49" i="13"/>
  <c r="BB49" i="13" s="1"/>
  <c r="AZ43" i="13"/>
  <c r="BB43" i="13" s="1"/>
  <c r="AO74" i="13"/>
  <c r="AK74" i="13"/>
  <c r="Y74" i="13"/>
  <c r="AZ36" i="13"/>
  <c r="BB36" i="13" s="1"/>
  <c r="B33" i="13"/>
  <c r="B36" i="13" s="1"/>
  <c r="B39" i="13" s="1"/>
  <c r="B42" i="13" s="1"/>
  <c r="B45" i="13" s="1"/>
  <c r="B48" i="13" s="1"/>
  <c r="B51" i="13" s="1"/>
  <c r="B54" i="13" s="1"/>
  <c r="B57" i="13" s="1"/>
  <c r="B60" i="13" s="1"/>
  <c r="B63" i="13" s="1"/>
  <c r="B66" i="13" s="1"/>
  <c r="AZ31" i="13"/>
  <c r="BB31" i="13" s="1"/>
  <c r="AV75" i="13"/>
  <c r="AZ30" i="13"/>
  <c r="BB30" i="13" s="1"/>
  <c r="AS74" i="13"/>
  <c r="AY26" i="13"/>
  <c r="AY27" i="13" s="1"/>
  <c r="AY28" i="13" s="1"/>
  <c r="AX26" i="13"/>
  <c r="AX27" i="13" s="1"/>
  <c r="AX28" i="13" s="1"/>
  <c r="AW26" i="13"/>
  <c r="AW27" i="13" s="1"/>
  <c r="AW28" i="13" s="1"/>
  <c r="AZ24" i="13"/>
  <c r="AD2" i="13"/>
  <c r="AI27" i="13" s="1"/>
  <c r="AI28" i="13" s="1"/>
  <c r="AZ33" i="13" l="1"/>
  <c r="BB33" i="13" s="1"/>
  <c r="U57" i="14"/>
  <c r="U48" i="14"/>
  <c r="AV45" i="14"/>
  <c r="AJ48" i="14"/>
  <c r="AR51" i="14"/>
  <c r="AK51" i="14"/>
  <c r="Z21" i="15"/>
  <c r="AM48" i="14"/>
  <c r="V51" i="14"/>
  <c r="AG51" i="14"/>
  <c r="Z20" i="15"/>
  <c r="AO51" i="14"/>
  <c r="Z48" i="14"/>
  <c r="AA51" i="14"/>
  <c r="AD48" i="14"/>
  <c r="AB45" i="14"/>
  <c r="AZ69" i="14"/>
  <c r="BB69" i="14" s="1"/>
  <c r="AZ70" i="14"/>
  <c r="BB70" i="14" s="1"/>
  <c r="X41" i="15"/>
  <c r="Z41" i="15" s="1"/>
  <c r="U74" i="13"/>
  <c r="AT75" i="13"/>
  <c r="AP75" i="13"/>
  <c r="AH75" i="13"/>
  <c r="Z75" i="13"/>
  <c r="AX75" i="13"/>
  <c r="AL75" i="13"/>
  <c r="AD75" i="13"/>
  <c r="V75" i="13"/>
  <c r="AC74" i="13"/>
  <c r="AC75" i="13"/>
  <c r="AS75" i="13"/>
  <c r="AT27" i="13"/>
  <c r="AT28" i="13" s="1"/>
  <c r="AP27" i="13"/>
  <c r="AP28" i="13" s="1"/>
  <c r="AL27" i="13"/>
  <c r="AL28" i="13" s="1"/>
  <c r="AH27" i="13"/>
  <c r="AH28" i="13" s="1"/>
  <c r="AD27" i="13"/>
  <c r="AD28" i="13" s="1"/>
  <c r="Z27" i="13"/>
  <c r="Z28" i="13" s="1"/>
  <c r="V27" i="13"/>
  <c r="V28" i="13" s="1"/>
  <c r="AS27" i="13"/>
  <c r="AS28" i="13" s="1"/>
  <c r="AO27" i="13"/>
  <c r="AO28" i="13" s="1"/>
  <c r="AG27" i="13"/>
  <c r="AG28" i="13" s="1"/>
  <c r="AC27" i="13"/>
  <c r="AC28" i="13" s="1"/>
  <c r="U27" i="13"/>
  <c r="U28" i="13" s="1"/>
  <c r="AV27" i="13"/>
  <c r="AV28" i="13" s="1"/>
  <c r="AN27" i="13"/>
  <c r="AN28" i="13" s="1"/>
  <c r="AB27" i="13"/>
  <c r="AB28" i="13" s="1"/>
  <c r="X27" i="13"/>
  <c r="X28" i="13" s="1"/>
  <c r="AK27" i="13"/>
  <c r="AK28" i="13" s="1"/>
  <c r="Y27" i="13"/>
  <c r="Y28" i="13" s="1"/>
  <c r="AR27" i="13"/>
  <c r="AR28" i="13" s="1"/>
  <c r="AJ27" i="13"/>
  <c r="AJ28" i="13" s="1"/>
  <c r="AF27" i="13"/>
  <c r="AF28" i="13" s="1"/>
  <c r="AE27" i="13"/>
  <c r="AE28" i="13" s="1"/>
  <c r="AU27" i="13"/>
  <c r="AU28" i="13" s="1"/>
  <c r="U75" i="13"/>
  <c r="AZ51" i="13"/>
  <c r="BB51" i="13" s="1"/>
  <c r="W27" i="13"/>
  <c r="W28" i="13" s="1"/>
  <c r="AM27" i="13"/>
  <c r="AM28" i="13" s="1"/>
  <c r="AA27" i="13"/>
  <c r="AA28" i="13" s="1"/>
  <c r="AQ27" i="13"/>
  <c r="AQ28" i="13" s="1"/>
  <c r="AV74" i="13"/>
  <c r="AR74" i="13"/>
  <c r="AN74" i="13"/>
  <c r="AJ74" i="13"/>
  <c r="AF74" i="13"/>
  <c r="AB74" i="13"/>
  <c r="X74" i="13"/>
  <c r="AX74" i="13"/>
  <c r="AP74" i="13"/>
  <c r="AH74" i="13"/>
  <c r="AD74" i="13"/>
  <c r="V74" i="13"/>
  <c r="AY74" i="13"/>
  <c r="AU74" i="13"/>
  <c r="AQ74" i="13"/>
  <c r="AM74" i="13"/>
  <c r="AI74" i="13"/>
  <c r="AE74" i="13"/>
  <c r="AA74" i="13"/>
  <c r="W74" i="13"/>
  <c r="AT74" i="13"/>
  <c r="AL74" i="13"/>
  <c r="Z74" i="13"/>
  <c r="AG74" i="13"/>
  <c r="AW74" i="13"/>
  <c r="AG75" i="13"/>
  <c r="AW75" i="13"/>
  <c r="W75" i="13"/>
  <c r="AA75" i="13"/>
  <c r="AE75" i="13"/>
  <c r="AI75" i="13"/>
  <c r="AM75" i="13"/>
  <c r="AQ75" i="13"/>
  <c r="AU75" i="13"/>
  <c r="AY75" i="13"/>
  <c r="X75" i="13"/>
  <c r="AB75" i="13"/>
  <c r="AF75" i="13"/>
  <c r="AJ75" i="13"/>
  <c r="AN75" i="13"/>
  <c r="AR75" i="13"/>
  <c r="AM49" i="14" l="1"/>
  <c r="AJ49" i="14"/>
  <c r="AI46" i="14"/>
  <c r="V52" i="14"/>
  <c r="AR52" i="14"/>
  <c r="AQ49" i="14"/>
  <c r="AG52" i="14"/>
  <c r="U49" i="14"/>
  <c r="AV46" i="14"/>
  <c r="AK52" i="14"/>
  <c r="Z49" i="14"/>
  <c r="AO52" i="14"/>
  <c r="AA52" i="14"/>
  <c r="AF46" i="14"/>
  <c r="AB46" i="14"/>
  <c r="AD49" i="14"/>
  <c r="AZ75" i="13"/>
  <c r="AZ74" i="13"/>
  <c r="L47" i="10" l="1"/>
  <c r="L44" i="10"/>
  <c r="P40" i="10" l="1"/>
  <c r="T41" i="10"/>
  <c r="P42" i="10"/>
  <c r="P43" i="10"/>
  <c r="P45" i="10"/>
  <c r="P46" i="10"/>
  <c r="R47" i="10"/>
  <c r="T47" i="10"/>
  <c r="P39" i="10"/>
  <c r="P8" i="10"/>
  <c r="P9" i="10"/>
  <c r="P10" i="10"/>
  <c r="P11" i="10"/>
  <c r="T11" i="10" s="1"/>
  <c r="P12" i="10"/>
  <c r="P13" i="10"/>
  <c r="P14" i="10"/>
  <c r="P15" i="10"/>
  <c r="P16" i="10"/>
  <c r="P17" i="10"/>
  <c r="P18" i="10"/>
  <c r="P19" i="10"/>
  <c r="P20" i="10"/>
  <c r="P21" i="10"/>
  <c r="P7" i="10"/>
  <c r="T10" i="10"/>
  <c r="T14" i="10"/>
  <c r="N40" i="10"/>
  <c r="R40" i="10"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1" i="10" l="1"/>
  <c r="X40" i="10"/>
  <c r="Z40" i="10" s="1"/>
  <c r="X47" i="10"/>
  <c r="Z42" i="10"/>
  <c r="X44"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18" i="10"/>
  <c r="N14" i="10"/>
  <c r="R14" i="10" s="1"/>
  <c r="X14" i="10" s="1"/>
  <c r="Z14" i="10" s="1"/>
  <c r="N10" i="10"/>
  <c r="R10" i="10" s="1"/>
  <c r="X10" i="10" s="1"/>
  <c r="Z10" i="10" s="1"/>
  <c r="R15" i="10"/>
  <c r="X15" i="10" s="1"/>
  <c r="Z15" i="10" s="1"/>
  <c r="R11" i="10"/>
  <c r="X11" i="10" s="1"/>
  <c r="Z11" i="10" s="1"/>
  <c r="X6" i="10"/>
  <c r="Z6" i="10" s="1"/>
  <c r="Z44" i="10"/>
  <c r="Z45" i="10"/>
  <c r="Z47" i="10"/>
  <c r="R39" i="10"/>
  <c r="X39" i="10" s="1"/>
  <c r="Z43" i="10"/>
  <c r="X41" i="10" l="1"/>
  <c r="Z39" i="10"/>
  <c r="Z41" i="10" l="1"/>
  <c r="AB30" i="14"/>
  <c r="AF30" i="14"/>
  <c r="AJ30" i="14"/>
  <c r="AN30" i="14"/>
  <c r="AR30" i="14"/>
  <c r="AD36" i="14"/>
  <c r="AK39" i="14"/>
  <c r="AM45" i="14"/>
  <c r="AP48" i="14"/>
  <c r="U30" i="14"/>
  <c r="Y30" i="14"/>
  <c r="AK30" i="14"/>
  <c r="AS30" i="14"/>
  <c r="AI36" i="14"/>
  <c r="Z30" i="14"/>
  <c r="AD30" i="14"/>
  <c r="AH30" i="14"/>
  <c r="AL30" i="14"/>
  <c r="AT30" i="14"/>
  <c r="AR36" i="14"/>
  <c r="W30" i="14"/>
  <c r="AE30" i="14"/>
  <c r="AK45" i="14"/>
  <c r="AD51" i="14"/>
  <c r="AG54" i="14"/>
  <c r="AR45" i="14"/>
  <c r="V54" i="14"/>
  <c r="AQ30" i="14"/>
  <c r="W54" i="14"/>
  <c r="AF54" i="14"/>
  <c r="AG36" i="14"/>
  <c r="AQ39" i="14"/>
  <c r="AJ54" i="14"/>
  <c r="AM30" i="14"/>
  <c r="AU30" i="14"/>
  <c r="AJ45" i="14"/>
  <c r="AT45" i="14"/>
  <c r="Y36" i="14"/>
  <c r="AG39" i="14"/>
  <c r="AB42" i="14"/>
  <c r="AF42" i="14"/>
  <c r="AN42" i="14"/>
  <c r="AV42" i="14"/>
  <c r="AA45" i="14"/>
  <c r="AE45" i="14"/>
  <c r="AQ45" i="14"/>
  <c r="AU45" i="14"/>
  <c r="AH48" i="14"/>
  <c r="AC42" i="14"/>
  <c r="AU42" i="14"/>
  <c r="AP39" i="14"/>
  <c r="Y42" i="14"/>
  <c r="AD42" i="14"/>
  <c r="AI42" i="14"/>
  <c r="AM42" i="14"/>
  <c r="AL45" i="14"/>
  <c r="AB48" i="14"/>
  <c r="Z54" i="14"/>
  <c r="AL54" i="14"/>
  <c r="AE42" i="14"/>
  <c r="AC48" i="14"/>
  <c r="AN51" i="14"/>
  <c r="AO42" i="14"/>
  <c r="AS42" i="14"/>
  <c r="AS48" i="14"/>
  <c r="AP42" i="14"/>
  <c r="W51" i="14"/>
  <c r="AU54" i="14"/>
  <c r="Z42" i="14"/>
  <c r="U42" i="14"/>
  <c r="AT42" i="14"/>
  <c r="AC39" i="14"/>
  <c r="AO39" i="14"/>
  <c r="X42" i="14"/>
  <c r="W45" i="14"/>
  <c r="V48" i="14"/>
  <c r="U51" i="14"/>
  <c r="AA36" i="14"/>
  <c r="AQ36" i="14"/>
  <c r="X36" i="14"/>
  <c r="AF36" i="14"/>
  <c r="AV36" i="14"/>
  <c r="AH39" i="14"/>
  <c r="AA48" i="14"/>
  <c r="AO48" i="14"/>
  <c r="Z51" i="14"/>
  <c r="AH51" i="14"/>
  <c r="AL51" i="14"/>
  <c r="X57" i="14"/>
  <c r="V63" i="14"/>
  <c r="AT63" i="14"/>
  <c r="AM51" i="14"/>
  <c r="AT54" i="14"/>
  <c r="AS57" i="14"/>
  <c r="AM63" i="14"/>
  <c r="AQ63" i="14"/>
  <c r="V42" i="14"/>
  <c r="AK42" i="14"/>
  <c r="U45" i="14"/>
  <c r="AI48" i="14"/>
  <c r="AB51" i="14"/>
  <c r="AC63" i="14"/>
  <c r="AS51" i="14"/>
  <c r="AE57" i="14"/>
  <c r="X39" i="14"/>
  <c r="AR48" i="14"/>
  <c r="AL57" i="14"/>
  <c r="AF63" i="14"/>
  <c r="AJ63" i="14"/>
  <c r="AV39" i="14"/>
  <c r="Y48" i="14"/>
  <c r="Y63" i="14"/>
  <c r="AJ39" i="14"/>
  <c r="AN48" i="14"/>
  <c r="AE54" i="14"/>
  <c r="V30" i="14"/>
  <c r="V31" i="14" l="1"/>
  <c r="AZ63" i="14"/>
  <c r="BB63" i="14" s="1"/>
  <c r="AZ42" i="14"/>
  <c r="BB42" i="14" s="1"/>
  <c r="AZ30" i="14"/>
  <c r="BB30" i="14" s="1"/>
  <c r="Z31" i="14"/>
  <c r="AD31" i="14"/>
  <c r="AH31" i="14"/>
  <c r="AL31" i="14"/>
  <c r="AT31" i="14"/>
  <c r="AR37" i="14"/>
  <c r="AQ40" i="14"/>
  <c r="AK46" i="14"/>
  <c r="W31" i="14"/>
  <c r="AE31" i="14"/>
  <c r="AM31" i="14"/>
  <c r="AQ31" i="14"/>
  <c r="AU31" i="14"/>
  <c r="Y37" i="14"/>
  <c r="AG37" i="14"/>
  <c r="AB31" i="14"/>
  <c r="AF31" i="14"/>
  <c r="AJ31" i="14"/>
  <c r="AN31" i="14"/>
  <c r="AR31" i="14"/>
  <c r="AD37" i="14"/>
  <c r="AK31" i="14"/>
  <c r="AM46" i="14"/>
  <c r="AR46" i="14"/>
  <c r="W55" i="14"/>
  <c r="U31" i="14"/>
  <c r="AI37" i="14"/>
  <c r="AK40" i="14"/>
  <c r="AP49" i="14"/>
  <c r="AF55" i="14"/>
  <c r="AJ55" i="14"/>
  <c r="Y31" i="14"/>
  <c r="AJ46" i="14"/>
  <c r="AT46" i="14"/>
  <c r="AD52" i="14"/>
  <c r="AG55" i="14"/>
  <c r="AS31" i="14"/>
  <c r="V55" i="14"/>
  <c r="X37" i="14"/>
  <c r="AF37" i="14"/>
  <c r="AV37" i="14"/>
  <c r="V43" i="14"/>
  <c r="U46" i="14"/>
  <c r="AN49" i="14"/>
  <c r="AR49" i="14"/>
  <c r="AJ40" i="14"/>
  <c r="AO40" i="14"/>
  <c r="X43" i="14"/>
  <c r="W46" i="14"/>
  <c r="AO49" i="14"/>
  <c r="AB52" i="14"/>
  <c r="AE55" i="14"/>
  <c r="AL58" i="14"/>
  <c r="AF64" i="14"/>
  <c r="AJ64" i="14"/>
  <c r="AQ37" i="14"/>
  <c r="V49" i="14"/>
  <c r="AA49" i="14"/>
  <c r="U52" i="14"/>
  <c r="AS52" i="14"/>
  <c r="AE58" i="14"/>
  <c r="Y64" i="14"/>
  <c r="AC64" i="14"/>
  <c r="AA37" i="14"/>
  <c r="AC40" i="14"/>
  <c r="AK43" i="14"/>
  <c r="AH52" i="14"/>
  <c r="AM52" i="14"/>
  <c r="AT55" i="14"/>
  <c r="AS58" i="14"/>
  <c r="Z52" i="14"/>
  <c r="V64" i="14"/>
  <c r="AT64" i="14"/>
  <c r="AV40" i="14"/>
  <c r="Y49" i="14"/>
  <c r="AL52" i="14"/>
  <c r="AQ64" i="14"/>
  <c r="X40" i="14"/>
  <c r="AI49" i="14"/>
  <c r="X58" i="14"/>
  <c r="AH40" i="14"/>
  <c r="AM64" i="14"/>
  <c r="Z43" i="14"/>
  <c r="AD43" i="14"/>
  <c r="AP43" i="14"/>
  <c r="AT43" i="14"/>
  <c r="AB49" i="14"/>
  <c r="AC43" i="14"/>
  <c r="AV43" i="14"/>
  <c r="AN52" i="14"/>
  <c r="AU55" i="14"/>
  <c r="AG40" i="14"/>
  <c r="AP40" i="14"/>
  <c r="Y43" i="14"/>
  <c r="AE43" i="14"/>
  <c r="AI43" i="14"/>
  <c r="AM43" i="14"/>
  <c r="U43" i="14"/>
  <c r="AF43" i="14"/>
  <c r="AE46" i="14"/>
  <c r="AL46" i="14"/>
  <c r="AH49" i="14"/>
  <c r="AL55" i="14"/>
  <c r="AN43" i="14"/>
  <c r="AA46" i="14"/>
  <c r="AS49" i="14"/>
  <c r="Z55" i="14"/>
  <c r="AB43" i="14"/>
  <c r="AO43" i="14"/>
  <c r="AC49" i="14"/>
  <c r="W52" i="14"/>
  <c r="AS43" i="14"/>
  <c r="AU46" i="14"/>
  <c r="AU43" i="14"/>
  <c r="AQ46" i="14"/>
  <c r="AZ64" i="14" l="1"/>
  <c r="BB64" i="14" s="1"/>
  <c r="AZ31" i="14"/>
  <c r="BB31" i="14" s="1"/>
  <c r="AZ43" i="14"/>
  <c r="BB43" i="14" s="1"/>
  <c r="V36" i="14" l="1"/>
  <c r="AT36" i="14"/>
  <c r="AS39" i="14"/>
  <c r="AL48" i="14"/>
  <c r="Y51" i="14"/>
  <c r="W39" i="14"/>
  <c r="AA39" i="14"/>
  <c r="AE39" i="14"/>
  <c r="AM39" i="14"/>
  <c r="AC36" i="14"/>
  <c r="AK36" i="14"/>
  <c r="AP45" i="14"/>
  <c r="AU48" i="14"/>
  <c r="U54" i="14"/>
  <c r="AH45" i="14"/>
  <c r="X48" i="14"/>
  <c r="AQ51" i="14"/>
  <c r="Z45" i="14"/>
  <c r="AF51" i="14"/>
  <c r="AB54" i="14"/>
  <c r="AG48" i="14"/>
  <c r="AV51" i="14"/>
  <c r="AI54" i="14"/>
  <c r="AN54" i="14"/>
  <c r="AR54" i="14"/>
  <c r="AO36" i="14"/>
  <c r="AD45" i="14"/>
  <c r="AJ51" i="14"/>
  <c r="AB37" i="14"/>
  <c r="AJ37" i="14"/>
  <c r="AN37" i="14"/>
  <c r="Y46" i="14"/>
  <c r="AC46" i="14"/>
  <c r="AG46" i="14"/>
  <c r="AO46" i="14"/>
  <c r="AF49" i="14"/>
  <c r="U37" i="14"/>
  <c r="AS37" i="14"/>
  <c r="Z40" i="14"/>
  <c r="AT49" i="14"/>
  <c r="X52" i="14"/>
  <c r="AA55" i="14"/>
  <c r="AM55" i="14"/>
  <c r="AQ55" i="14"/>
  <c r="V40" i="14"/>
  <c r="AK49" i="14"/>
  <c r="AV55" i="14"/>
  <c r="AE52" i="14"/>
  <c r="AU52" i="14"/>
  <c r="AH55" i="14"/>
  <c r="AD40" i="14"/>
  <c r="AL40" i="14"/>
  <c r="AI52" i="14"/>
  <c r="W49" i="14"/>
  <c r="AP52" i="14"/>
  <c r="AR40" i="14"/>
  <c r="AF57" i="14"/>
  <c r="AA60" i="14"/>
  <c r="AE60" i="14"/>
  <c r="Y57" i="14"/>
  <c r="X60" i="14"/>
  <c r="AV60" i="14"/>
  <c r="AT57" i="14"/>
  <c r="AM57" i="14"/>
  <c r="AO60" i="14"/>
  <c r="AL60" i="14"/>
  <c r="AS60" i="14"/>
  <c r="AH60" i="14"/>
  <c r="W33" i="14"/>
  <c r="AA33" i="14"/>
  <c r="AE33" i="14"/>
  <c r="AI33" i="14"/>
  <c r="AM33" i="14"/>
  <c r="AQ33" i="14"/>
  <c r="X33" i="14"/>
  <c r="AJ33" i="14"/>
  <c r="AR33" i="14"/>
  <c r="AV33" i="14"/>
  <c r="U33" i="14"/>
  <c r="AC33" i="14"/>
  <c r="AO33" i="14"/>
  <c r="AL33" i="14"/>
  <c r="AT33" i="14"/>
  <c r="Z33" i="14"/>
  <c r="AH33" i="14"/>
  <c r="AP33" i="14"/>
  <c r="AD33" i="14"/>
  <c r="V33" i="14"/>
  <c r="U66" i="14"/>
  <c r="AG66" i="14"/>
  <c r="Z66" i="14"/>
  <c r="AP66" i="14"/>
  <c r="AU66" i="14"/>
  <c r="AB66" i="14"/>
  <c r="AI66" i="14"/>
  <c r="AN66" i="14"/>
  <c r="AT48" i="14"/>
  <c r="AB36" i="14"/>
  <c r="AJ36" i="14"/>
  <c r="AN36" i="14"/>
  <c r="AN74" i="14" s="1"/>
  <c r="U36" i="14"/>
  <c r="Z39" i="14"/>
  <c r="AG45" i="14"/>
  <c r="W48" i="14"/>
  <c r="AP51" i="14"/>
  <c r="AS36" i="14"/>
  <c r="V39" i="14"/>
  <c r="AC45" i="14"/>
  <c r="AF48" i="14"/>
  <c r="AK48" i="14"/>
  <c r="AE51" i="14"/>
  <c r="AI51" i="14"/>
  <c r="AU51" i="14"/>
  <c r="AH54" i="14"/>
  <c r="AD39" i="14"/>
  <c r="AL39" i="14"/>
  <c r="X51" i="14"/>
  <c r="AM54" i="14"/>
  <c r="AQ54" i="14"/>
  <c r="AV54" i="14"/>
  <c r="Y45" i="14"/>
  <c r="AA54" i="14"/>
  <c r="AR39" i="14"/>
  <c r="AR74" i="14" s="1"/>
  <c r="AO45" i="14"/>
  <c r="AI74" i="14" l="1"/>
  <c r="AL74" i="14"/>
  <c r="AZ48" i="14"/>
  <c r="BB48" i="14" s="1"/>
  <c r="AF74" i="14"/>
  <c r="AE74" i="14"/>
  <c r="X74" i="14"/>
  <c r="AG74" i="14"/>
  <c r="AZ57" i="14"/>
  <c r="BB57" i="14" s="1"/>
  <c r="AJ74" i="14"/>
  <c r="AZ33" i="14"/>
  <c r="BB33" i="14" s="1"/>
  <c r="AH74" i="14"/>
  <c r="AK74" i="14"/>
  <c r="AA74" i="14"/>
  <c r="AI67" i="14"/>
  <c r="AU67" i="14"/>
  <c r="AB67" i="14"/>
  <c r="AN67" i="14"/>
  <c r="Z67" i="14"/>
  <c r="AG67" i="14"/>
  <c r="AP67" i="14"/>
  <c r="U67" i="14"/>
  <c r="AS74" i="14"/>
  <c r="Z74" i="14"/>
  <c r="AB74" i="14"/>
  <c r="AO74" i="14"/>
  <c r="AV74" i="14"/>
  <c r="AZ54" i="14"/>
  <c r="BB54" i="14" s="1"/>
  <c r="AC74" i="14"/>
  <c r="W74" i="14"/>
  <c r="AT74" i="14"/>
  <c r="U34" i="14"/>
  <c r="AC34" i="14"/>
  <c r="AO34" i="14"/>
  <c r="V34" i="14"/>
  <c r="Z34" i="14"/>
  <c r="AD34" i="14"/>
  <c r="AH34" i="14"/>
  <c r="AL34" i="14"/>
  <c r="AP34" i="14"/>
  <c r="AT34" i="14"/>
  <c r="W34" i="14"/>
  <c r="AA34" i="14"/>
  <c r="AE34" i="14"/>
  <c r="AI34" i="14"/>
  <c r="AM34" i="14"/>
  <c r="AQ34" i="14"/>
  <c r="AV34" i="14"/>
  <c r="AJ34" i="14"/>
  <c r="X34" i="14"/>
  <c r="AR34" i="14"/>
  <c r="AP74" i="14"/>
  <c r="AT58" i="14"/>
  <c r="AO61" i="14"/>
  <c r="AS61" i="14"/>
  <c r="AM58" i="14"/>
  <c r="AH61" i="14"/>
  <c r="AL61" i="14"/>
  <c r="AA61" i="14"/>
  <c r="AE61" i="14"/>
  <c r="Y58" i="14"/>
  <c r="AF58" i="14"/>
  <c r="X61" i="14"/>
  <c r="AV61" i="14"/>
  <c r="W40" i="14"/>
  <c r="AA40" i="14"/>
  <c r="AE40" i="14"/>
  <c r="AM40" i="14"/>
  <c r="AM75" i="14" s="1"/>
  <c r="X49" i="14"/>
  <c r="AC37" i="14"/>
  <c r="AK37" i="14"/>
  <c r="AO37" i="14"/>
  <c r="V37" i="14"/>
  <c r="AT37" i="14"/>
  <c r="AH46" i="14"/>
  <c r="AF52" i="14"/>
  <c r="AJ52" i="14"/>
  <c r="AV52" i="14"/>
  <c r="AI55" i="14"/>
  <c r="AD46" i="14"/>
  <c r="AG49" i="14"/>
  <c r="AU49" i="14"/>
  <c r="Y52" i="14"/>
  <c r="AB55" i="14"/>
  <c r="AN55" i="14"/>
  <c r="AR55" i="14"/>
  <c r="AS40" i="14"/>
  <c r="AS75" i="14" s="1"/>
  <c r="AP46" i="14"/>
  <c r="Z46" i="14"/>
  <c r="U55" i="14"/>
  <c r="AL49" i="14"/>
  <c r="AQ52" i="14"/>
  <c r="AD74" i="14"/>
  <c r="AZ39" i="14"/>
  <c r="BB39" i="14" s="1"/>
  <c r="Y74" i="14"/>
  <c r="AZ45" i="14"/>
  <c r="BB45" i="14" s="1"/>
  <c r="AZ51" i="14"/>
  <c r="BB51" i="14" s="1"/>
  <c r="AZ36" i="14"/>
  <c r="BB36" i="14" s="1"/>
  <c r="U74" i="14"/>
  <c r="AZ66" i="14"/>
  <c r="BB66" i="14" s="1"/>
  <c r="AZ60" i="14"/>
  <c r="BB60" i="14" s="1"/>
  <c r="AQ74" i="14"/>
  <c r="AU74" i="14"/>
  <c r="AM74" i="14"/>
  <c r="V74" i="14"/>
  <c r="AZ74" i="14" l="1"/>
  <c r="Z75" i="14"/>
  <c r="AN75" i="14"/>
  <c r="AE75" i="14"/>
  <c r="AU75" i="14"/>
  <c r="AG75" i="14"/>
  <c r="AJ75" i="14"/>
  <c r="AF75" i="14"/>
  <c r="AI75" i="14"/>
  <c r="U75" i="14"/>
  <c r="AT75" i="14"/>
  <c r="AR75" i="14"/>
  <c r="AB75" i="14"/>
  <c r="AD75" i="14"/>
  <c r="AL75" i="14"/>
  <c r="AZ52" i="14"/>
  <c r="BB52" i="14" s="1"/>
  <c r="AH75" i="14"/>
  <c r="AZ37" i="14"/>
  <c r="BB37" i="14" s="1"/>
  <c r="AZ61" i="14"/>
  <c r="BB61" i="14" s="1"/>
  <c r="Y75" i="14"/>
  <c r="AZ55" i="14"/>
  <c r="BB55" i="14" s="1"/>
  <c r="AV75" i="14"/>
  <c r="AA75" i="14"/>
  <c r="AZ46" i="14"/>
  <c r="BB46" i="14" s="1"/>
  <c r="V75" i="14"/>
  <c r="X75" i="14"/>
  <c r="W75" i="14"/>
  <c r="AZ58" i="14"/>
  <c r="BB58" i="14" s="1"/>
  <c r="AK75" i="14"/>
  <c r="AC75" i="14"/>
  <c r="AZ34" i="14"/>
  <c r="BB34" i="14" s="1"/>
  <c r="AZ40" i="14"/>
  <c r="BB40" i="14" s="1"/>
  <c r="AQ75" i="14"/>
  <c r="AP75" i="14"/>
  <c r="AO75" i="14"/>
  <c r="AZ49" i="14"/>
  <c r="BB49" i="14" s="1"/>
  <c r="AZ67" i="14"/>
  <c r="BB67" i="14" s="1"/>
  <c r="AZ75" i="14" l="1"/>
</calcChain>
</file>

<file path=xl/comments1.xml><?xml version="1.0" encoding="utf-8"?>
<comments xmlns="http://schemas.openxmlformats.org/spreadsheetml/2006/main">
  <authors>
    <author>Administrator</author>
  </authors>
  <commentList>
    <comment ref="BC3" authorId="0" shapeId="0">
      <text>
        <r>
          <rPr>
            <b/>
            <sz val="9"/>
            <color indexed="81"/>
            <rFont val="MS P ゴシック"/>
            <family val="3"/>
            <charset val="128"/>
          </rPr>
          <t>Administrator:</t>
        </r>
        <r>
          <rPr>
            <sz val="9"/>
            <color indexed="81"/>
            <rFont val="MS P ゴシック"/>
            <family val="3"/>
            <charset val="128"/>
          </rPr>
          <t xml:space="preserve">
歴月を選択してください。</t>
        </r>
      </text>
    </comment>
    <comment ref="BC4" authorId="0" shapeId="0">
      <text>
        <r>
          <rPr>
            <b/>
            <sz val="9"/>
            <color indexed="81"/>
            <rFont val="MS P ゴシック"/>
            <family val="3"/>
            <charset val="128"/>
          </rPr>
          <t>Administrator:</t>
        </r>
        <r>
          <rPr>
            <sz val="9"/>
            <color indexed="81"/>
            <rFont val="MS P ゴシック"/>
            <family val="3"/>
            <charset val="128"/>
          </rPr>
          <t xml:space="preserve">
実績を選択してください。</t>
        </r>
      </text>
    </comment>
  </commentList>
</comments>
</file>

<file path=xl/sharedStrings.xml><?xml version="1.0" encoding="utf-8"?>
<sst xmlns="http://schemas.openxmlformats.org/spreadsheetml/2006/main" count="1542" uniqueCount="236">
  <si>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</si>
  <si>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</si>
  <si>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</si>
  <si>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</si>
  <si>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</si>
  <si>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</si>
  <si>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</si>
  <si>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</si>
  <si>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</si>
  <si>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</si>
  <si>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</si>
  <si>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</si>
  <si>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</si>
  <si>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</si>
  <si>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</si>
  <si>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</si>
  <si>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</si>
  <si>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</si>
  <si>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</si>
  <si>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</si>
  <si>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</si>
  <si>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</si>
  <si>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</si>
  <si>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</si>
  <si>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</si>
  <si>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</si>
  <si>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</si>
  <si>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</si>
  <si>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</si>
  <si>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</si>
  <si>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</si>
  <si>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</si>
  <si>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</si>
  <si>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</si>
  <si>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</si>
  <si>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</si>
  <si>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</si>
  <si>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</si>
  <si>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</si>
  <si>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</si>
  <si>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</si>
  <si>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</si>
  <si>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</si>
  <si>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</si>
  <si>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</si>
  <si>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</si>
  <si>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</si>
  <si>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</si>
  <si>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</si>
  <si>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</si>
  <si>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</si>
  <si>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</si>
  <si>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</si>
  <si>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</si>
  <si>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</si>
  <si>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</si>
  <si>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</si>
  <si>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</si>
  <si>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</si>
  <si>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</si>
  <si>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</si>
  <si>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</si>
  <si>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</si>
  <si>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</si>
  <si>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</si>
  <si>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</si>
  <si>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</si>
  <si>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</si>
  <si>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</si>
  <si>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</si>
  <si>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2"/>
  </si>
  <si>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</si>
  <si>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</si>
  <si>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</si>
  <si>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</si>
  <si>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</si>
  <si>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</si>
  <si>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</si>
  <si>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</si>
  <si>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</si>
  <si>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</si>
  <si>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</si>
  <si>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</si>
  <si>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</si>
  <si>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</si>
  <si>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</si>
  <si>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</si>
  <si>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</si>
  <si>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</si>
  <si>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</si>
  <si>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</si>
  <si>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</si>
  <si>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</si>
  <si>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</si>
  <si>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</si>
  <si>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</si>
  <si>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</si>
  <si>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</si>
  <si>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</si>
  <si>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</si>
  <si>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</si>
  <si>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</si>
  <si>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に色づけされます。</t>
    <rPh sb="1" eb="2">
      <t>イロ</t>
    </rPh>
    <phoneticPr fontId="2"/>
  </si>
  <si>
    <t>C</t>
  </si>
  <si>
    <t>○○　A男</t>
    <rPh sb="4" eb="5">
      <t>オトコ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</si>
  <si>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</si>
  <si>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</si>
  <si>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</si>
  <si>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</si>
  <si>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</si>
  <si>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</si>
  <si>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</si>
  <si>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</si>
  <si>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</si>
  <si>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</si>
  <si>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</si>
  <si>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</si>
  <si>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</si>
  <si>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</si>
  <si>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</si>
  <si>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</si>
  <si>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ー</t>
    <phoneticPr fontId="2"/>
  </si>
  <si>
    <t>(2)</t>
    <phoneticPr fontId="2"/>
  </si>
  <si>
    <t>a</t>
  </si>
  <si>
    <t>b</t>
  </si>
  <si>
    <t>c</t>
  </si>
  <si>
    <t>e</t>
  </si>
  <si>
    <t>f</t>
  </si>
  <si>
    <t>i</t>
  </si>
  <si>
    <t>j</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</si>
  <si>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</si>
  <si>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</si>
  <si>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</si>
  <si>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</si>
  <si>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</si>
  <si>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</si>
  <si>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</si>
  <si>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</si>
  <si>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</si>
  <si>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</si>
  <si>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</si>
  <si>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</si>
  <si>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</si>
  <si>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</si>
  <si>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（宿直   ･･･</t>
    <rPh sb="1" eb="3">
      <t>シュクチョク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</si>
  <si>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</si>
  <si>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</si>
  <si>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</si>
  <si>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</si>
  <si>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</si>
  <si>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</si>
  <si>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</si>
  <si>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</si>
  <si>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</si>
  <si>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</si>
  <si>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</si>
  <si>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</si>
  <si>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</si>
  <si>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</si>
  <si>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</si>
  <si>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</si>
  <si>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</si>
  <si>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</si>
  <si>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</si>
  <si>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</si>
  <si>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</si>
  <si>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</si>
  <si>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</si>
  <si>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</si>
  <si>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</si>
  <si>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</si>
  <si>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</si>
  <si>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</si>
  <si>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</si>
  <si>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</si>
  <si>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</si>
  <si>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</si>
  <si>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</si>
  <si>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</si>
  <si>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</si>
  <si>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</si>
  <si>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</si>
  <si>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</si>
  <si>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（参考様式1）</t>
    <rPh sb="1" eb="3">
      <t>サンコウ</t>
    </rPh>
    <rPh sb="3" eb="5">
      <t>ヨウシキ</t>
    </rPh>
    <phoneticPr fontId="3"/>
  </si>
  <si>
    <t>　(16) 日ごとの利用者数を入力してください。</t>
    <rPh sb="6" eb="7">
      <t>ヒ</t>
    </rPh>
    <rPh sb="10" eb="13">
      <t>リヨウシャ</t>
    </rPh>
    <rPh sb="13" eb="14">
      <t>スウ</t>
    </rPh>
    <rPh sb="15" eb="17">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</si>
  <si>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</si>
  <si>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</si>
  <si>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明</t>
    <rPh sb="0" eb="1">
      <t>ア</t>
    </rPh>
    <phoneticPr fontId="2"/>
  </si>
  <si>
    <t>入</t>
    <rPh sb="0" eb="1">
      <t>イ</t>
    </rPh>
    <phoneticPr fontId="2"/>
  </si>
  <si>
    <t>明入</t>
    <rPh sb="0" eb="1">
      <t>ア</t>
    </rPh>
    <rPh sb="1" eb="2">
      <t>イ</t>
    </rPh>
    <phoneticPr fontId="2"/>
  </si>
  <si>
    <t>（介護予防）認知症対応型共同生活介護</t>
    <rPh sb="1" eb="3">
      <t>カイゴ</t>
    </rPh>
    <rPh sb="3" eb="5">
      <t>ヨボウ</t>
    </rPh>
    <phoneticPr fontId="2"/>
  </si>
  <si>
    <t>（介護予防）認知症対応型共同生活介護・共用型（介護予防）認知症対応型通所介護</t>
    <rPh sb="1" eb="3">
      <t>カイゴ</t>
    </rPh>
    <rPh sb="3" eb="5">
      <t>ヨボウ</t>
    </rPh>
    <rPh sb="6" eb="9">
      <t>ニンチショウ</t>
    </rPh>
    <rPh sb="9" eb="11">
      <t>タイオウ</t>
    </rPh>
    <rPh sb="11" eb="12">
      <t>ガタ</t>
    </rPh>
    <rPh sb="12" eb="14">
      <t>キョウドウ</t>
    </rPh>
    <rPh sb="14" eb="16">
      <t>セイカツ</t>
    </rPh>
    <rPh sb="16" eb="18">
      <t>カイゴ</t>
    </rPh>
    <rPh sb="19" eb="21">
      <t>キョウヨウ</t>
    </rPh>
    <rPh sb="21" eb="22">
      <t>ガタ</t>
    </rPh>
    <rPh sb="23" eb="25">
      <t>カイゴ</t>
    </rPh>
    <rPh sb="25" eb="27">
      <t>ヨボウ</t>
    </rPh>
    <rPh sb="28" eb="31">
      <t>ニンチショウ</t>
    </rPh>
    <rPh sb="31" eb="33">
      <t>タイオウ</t>
    </rPh>
    <rPh sb="33" eb="34">
      <t>ガタ</t>
    </rPh>
    <rPh sb="34" eb="36">
      <t>ツウショ</t>
    </rPh>
    <rPh sb="36" eb="38">
      <t>カイゴ</t>
    </rPh>
    <phoneticPr fontId="2"/>
  </si>
  <si>
    <t>認知症介護実践リーダー研修</t>
    <phoneticPr fontId="2"/>
  </si>
  <si>
    <t>役職</t>
    <rPh sb="0" eb="2">
      <t>ヤクショク</t>
    </rPh>
    <phoneticPr fontId="2"/>
  </si>
  <si>
    <t>氏名</t>
    <rPh sb="0" eb="2">
      <t>シメイ</t>
    </rPh>
    <phoneticPr fontId="2"/>
  </si>
  <si>
    <t>※研修修了証書の写しを添付</t>
    <rPh sb="1" eb="3">
      <t>ケンシュウ</t>
    </rPh>
    <rPh sb="3" eb="7">
      <t>シュウリョウショウショ</t>
    </rPh>
    <rPh sb="8" eb="9">
      <t>ウツ</t>
    </rPh>
    <rPh sb="11" eb="13">
      <t>テンプ</t>
    </rPh>
    <phoneticPr fontId="2"/>
  </si>
  <si>
    <t>(19)　開設者</t>
    <rPh sb="5" eb="8">
      <t>カイセツシャ</t>
    </rPh>
    <phoneticPr fontId="2"/>
  </si>
  <si>
    <t>～</t>
    <phoneticPr fontId="2"/>
  </si>
  <si>
    <t>単位</t>
    <rPh sb="0" eb="2">
      <t>タンイ</t>
    </rPh>
    <phoneticPr fontId="2"/>
  </si>
  <si>
    <t>単位目</t>
    <rPh sb="0" eb="2">
      <t>タンイ</t>
    </rPh>
    <rPh sb="2" eb="3">
      <t>メ</t>
    </rPh>
    <phoneticPr fontId="2"/>
  </si>
  <si>
    <t>（計　　　時間）</t>
    <rPh sb="1" eb="2">
      <t>ケイ</t>
    </rPh>
    <rPh sb="5" eb="7">
      <t>ジカン</t>
    </rPh>
    <phoneticPr fontId="2"/>
  </si>
  <si>
    <t>　(20) 共用型認知症対応型通所介護のサービス提供単位数を入力してください</t>
    <rPh sb="6" eb="8">
      <t>キョウヨウ</t>
    </rPh>
    <rPh sb="8" eb="9">
      <t>ガタ</t>
    </rPh>
    <rPh sb="9" eb="12">
      <t>ニンチショウ</t>
    </rPh>
    <rPh sb="12" eb="14">
      <t>タイオウ</t>
    </rPh>
    <rPh sb="14" eb="15">
      <t>ガタ</t>
    </rPh>
    <rPh sb="15" eb="17">
      <t>ツウショ</t>
    </rPh>
    <rPh sb="17" eb="19">
      <t>カイゴ</t>
    </rPh>
    <rPh sb="24" eb="26">
      <t>テイキョウ</t>
    </rPh>
    <rPh sb="26" eb="28">
      <t>タンイ</t>
    </rPh>
    <rPh sb="28" eb="29">
      <t>スウ</t>
    </rPh>
    <rPh sb="30" eb="32">
      <t>ニュウリョク</t>
    </rPh>
    <phoneticPr fontId="2"/>
  </si>
  <si>
    <t>　(21) 共用型認知症対応型通所介護のサービス提供時間を入力してください</t>
    <rPh sb="6" eb="8">
      <t>キョウヨウ</t>
    </rPh>
    <rPh sb="8" eb="9">
      <t>ガタ</t>
    </rPh>
    <rPh sb="9" eb="12">
      <t>ニンチショウ</t>
    </rPh>
    <rPh sb="12" eb="14">
      <t>タイオウ</t>
    </rPh>
    <rPh sb="14" eb="15">
      <t>ガタ</t>
    </rPh>
    <rPh sb="15" eb="17">
      <t>ツウショ</t>
    </rPh>
    <rPh sb="17" eb="19">
      <t>カイゴ</t>
    </rPh>
    <rPh sb="24" eb="28">
      <t>テイキョウジカン</t>
    </rPh>
    <rPh sb="28" eb="29">
      <t>イスウ</t>
    </rPh>
    <rPh sb="29" eb="31">
      <t>ニュウリョク</t>
    </rPh>
    <phoneticPr fontId="2"/>
  </si>
  <si>
    <t>　(22) 共用型認知症対応型通所介護のサービス提供日を入力してください</t>
    <rPh sb="6" eb="8">
      <t>キョウヨウ</t>
    </rPh>
    <rPh sb="8" eb="9">
      <t>ガタ</t>
    </rPh>
    <rPh sb="9" eb="12">
      <t>ニンチショウ</t>
    </rPh>
    <rPh sb="12" eb="14">
      <t>タイオウ</t>
    </rPh>
    <rPh sb="14" eb="15">
      <t>ガタ</t>
    </rPh>
    <rPh sb="15" eb="17">
      <t>ツウショ</t>
    </rPh>
    <rPh sb="17" eb="19">
      <t>カイゴ</t>
    </rPh>
    <rPh sb="24" eb="26">
      <t>テイキョウ</t>
    </rPh>
    <rPh sb="26" eb="27">
      <t>ヒ</t>
    </rPh>
    <rPh sb="27" eb="28">
      <t>イスウ</t>
    </rPh>
    <rPh sb="28" eb="30">
      <t>ニュウリョク</t>
    </rPh>
    <phoneticPr fontId="2"/>
  </si>
  <si>
    <t>（20）共用型認知症対応型通所介護のサービス提供単位数</t>
    <rPh sb="4" eb="7">
      <t>キョウヨウガタ</t>
    </rPh>
    <rPh sb="7" eb="13">
      <t>ニンチショウタイオウガタ</t>
    </rPh>
    <rPh sb="13" eb="15">
      <t>ツウショ</t>
    </rPh>
    <rPh sb="15" eb="17">
      <t>カイゴ</t>
    </rPh>
    <rPh sb="22" eb="24">
      <t>テイキョウ</t>
    </rPh>
    <rPh sb="24" eb="27">
      <t>タンイスウ</t>
    </rPh>
    <phoneticPr fontId="2"/>
  </si>
  <si>
    <t>(21)共用型認知症対応型通所介護のサービス提供時間</t>
    <rPh sb="4" eb="7">
      <t>キョウヨウガタ</t>
    </rPh>
    <rPh sb="7" eb="13">
      <t>ニンチショウタイオウガタ</t>
    </rPh>
    <rPh sb="13" eb="15">
      <t>ツウショ</t>
    </rPh>
    <rPh sb="15" eb="17">
      <t>カイゴ</t>
    </rPh>
    <rPh sb="22" eb="26">
      <t>テイキョウジカン</t>
    </rPh>
    <phoneticPr fontId="2"/>
  </si>
  <si>
    <t>(22)共用型認知症対応型通所介護のサービス提供日</t>
    <rPh sb="4" eb="7">
      <t>キョウヨウガタ</t>
    </rPh>
    <rPh sb="7" eb="13">
      <t>ニンチショウタイオウガタ</t>
    </rPh>
    <rPh sb="13" eb="15">
      <t>ツウショ</t>
    </rPh>
    <rPh sb="15" eb="17">
      <t>カイゴ</t>
    </rPh>
    <rPh sb="22" eb="24">
      <t>テイキョウ</t>
    </rPh>
    <rPh sb="24" eb="25">
      <t>ヒ</t>
    </rPh>
    <phoneticPr fontId="2"/>
  </si>
  <si>
    <t>横浜　太郎</t>
    <rPh sb="0" eb="2">
      <t>ヨコハマ</t>
    </rPh>
    <rPh sb="3" eb="5">
      <t>タロウ</t>
    </rPh>
    <phoneticPr fontId="2"/>
  </si>
  <si>
    <t>※認知症介護実践リーダー研修は認知症専門ケア加算の算定時のみ使用してください。</t>
    <rPh sb="1" eb="4">
      <t>ニンチショウ</t>
    </rPh>
    <rPh sb="4" eb="6">
      <t>カイゴ</t>
    </rPh>
    <rPh sb="6" eb="8">
      <t>ジッセン</t>
    </rPh>
    <rPh sb="12" eb="14">
      <t>ケンシュウ</t>
    </rPh>
    <rPh sb="15" eb="18">
      <t>ニンチショウ</t>
    </rPh>
    <rPh sb="18" eb="20">
      <t>センモン</t>
    </rPh>
    <rPh sb="22" eb="24">
      <t>カサン</t>
    </rPh>
    <rPh sb="25" eb="27">
      <t>サンテイ</t>
    </rPh>
    <rPh sb="27" eb="28">
      <t>ジ</t>
    </rPh>
    <rPh sb="30" eb="32">
      <t>シヨウ</t>
    </rPh>
    <phoneticPr fontId="2"/>
  </si>
  <si>
    <t>(14) 併設している事業所又は同一敷地内の他の事業所の兼務状況（兼務先事業所名及び兼務する職務の内容）等</t>
    <rPh sb="5" eb="7">
      <t>ヘイセツ</t>
    </rPh>
    <rPh sb="11" eb="14">
      <t>ジギョウショ</t>
    </rPh>
    <rPh sb="14" eb="15">
      <t>マタ</t>
    </rPh>
    <rPh sb="16" eb="18">
      <t>ドウイツ</t>
    </rPh>
    <rPh sb="18" eb="21">
      <t>シキチナイ</t>
    </rPh>
    <rPh sb="22" eb="23">
      <t>タ</t>
    </rPh>
    <rPh sb="24" eb="27">
      <t>ジギョウショ</t>
    </rPh>
    <rPh sb="28" eb="30">
      <t>ケンム</t>
    </rPh>
    <rPh sb="30" eb="32">
      <t>ジョウキョウ</t>
    </rPh>
    <rPh sb="33" eb="36">
      <t>ケンムサキ</t>
    </rPh>
    <rPh sb="36" eb="39">
      <t>ジギョウショ</t>
    </rPh>
    <rPh sb="39" eb="40">
      <t>メイ</t>
    </rPh>
    <rPh sb="40" eb="41">
      <t>オヨ</t>
    </rPh>
    <rPh sb="42" eb="44">
      <t>ケンム</t>
    </rPh>
    <rPh sb="46" eb="48">
      <t>ショクム</t>
    </rPh>
    <rPh sb="49" eb="51">
      <t>ナイヨウ</t>
    </rPh>
    <rPh sb="52" eb="53">
      <t>トウ</t>
    </rPh>
    <phoneticPr fontId="3"/>
  </si>
  <si>
    <t>代表取締役</t>
    <rPh sb="0" eb="5">
      <t>ダイヒョウトリシマリヤク</t>
    </rPh>
    <phoneticPr fontId="2"/>
  </si>
  <si>
    <t>金</t>
    <rPh sb="0" eb="1">
      <t>キン</t>
    </rPh>
    <phoneticPr fontId="2"/>
  </si>
  <si>
    <r>
      <t>・・・</t>
    </r>
    <r>
      <rPr>
        <b/>
        <u/>
        <sz val="12"/>
        <rFont val="HGSｺﾞｼｯｸM"/>
        <family val="3"/>
        <charset val="128"/>
      </rPr>
      <t>直接入力する必要がある箇所です。</t>
    </r>
    <rPh sb="3" eb="5">
      <t>チョクセツ</t>
    </rPh>
    <rPh sb="5" eb="7">
      <t>ニュウリョク</t>
    </rPh>
    <rPh sb="9" eb="11">
      <t>ヒツヨウ</t>
    </rPh>
    <rPh sb="14" eb="16">
      <t>カショ</t>
    </rPh>
    <phoneticPr fontId="2"/>
  </si>
  <si>
    <t>○○○○</t>
    <phoneticPr fontId="2"/>
  </si>
  <si>
    <t>B</t>
  </si>
  <si>
    <t>（祝日</t>
    <rPh sb="1" eb="3">
      <t>シュクジツ</t>
    </rPh>
    <phoneticPr fontId="2"/>
  </si>
  <si>
    <t>含む</t>
  </si>
  <si>
    <t>）</t>
    <phoneticPr fontId="2"/>
  </si>
  <si>
    <t>有休</t>
    <rPh sb="0" eb="2">
      <t>ユウキュウ</t>
    </rPh>
    <phoneticPr fontId="2"/>
  </si>
  <si>
    <t>（※有休のシフト記号を作成する場合は必ず始業時刻・終業時刻・休憩時間・開始時刻・終了時刻は「0：00」を入力してください）</t>
    <rPh sb="2" eb="4">
      <t>ユウキュウ</t>
    </rPh>
    <rPh sb="8" eb="10">
      <t>キゴウ</t>
    </rPh>
    <rPh sb="11" eb="13">
      <t>サクセイ</t>
    </rPh>
    <rPh sb="15" eb="17">
      <t>バアイ</t>
    </rPh>
    <rPh sb="18" eb="19">
      <t>カナラ</t>
    </rPh>
    <rPh sb="35" eb="39">
      <t>カイシジコク</t>
    </rPh>
    <rPh sb="40" eb="44">
      <t>シュウリョウジコク</t>
    </rPh>
    <rPh sb="52" eb="54">
      <t>ニュウリョク</t>
    </rPh>
    <phoneticPr fontId="2"/>
  </si>
  <si>
    <t>　　（例えば、常勤者は週に40時間勤務することとされた事業所であれば、非正規雇用であっても、週40時間の月160時間勤務する従業者は常勤扱いとなります。）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2" eb="53">
      <t>ツキ</t>
    </rPh>
    <rPh sb="56" eb="58">
      <t>ジカン</t>
    </rPh>
    <rPh sb="58" eb="60">
      <t>キンム</t>
    </rPh>
    <rPh sb="62" eb="65">
      <t>ジュウギョウシャ</t>
    </rPh>
    <rPh sb="66" eb="68">
      <t>ジョウキン</t>
    </rPh>
    <rPh sb="68" eb="69">
      <t>アツカ</t>
    </rPh>
    <phoneticPr fontId="2"/>
  </si>
  <si>
    <t>(14) 併設している事業所又は同一敷地内の他の事業所の兼務状況（兼務先事業所名及び兼務する職種、勤務時間）等</t>
    <rPh sb="5" eb="7">
      <t>ヘイセツ</t>
    </rPh>
    <rPh sb="11" eb="14">
      <t>ジギョウショ</t>
    </rPh>
    <rPh sb="14" eb="15">
      <t>マタ</t>
    </rPh>
    <rPh sb="16" eb="18">
      <t>ドウイツ</t>
    </rPh>
    <rPh sb="18" eb="21">
      <t>シキチナイ</t>
    </rPh>
    <rPh sb="22" eb="23">
      <t>タ</t>
    </rPh>
    <rPh sb="24" eb="27">
      <t>ジギョウショ</t>
    </rPh>
    <rPh sb="28" eb="30">
      <t>ケンム</t>
    </rPh>
    <rPh sb="30" eb="32">
      <t>ジョウキョウ</t>
    </rPh>
    <rPh sb="33" eb="36">
      <t>ケンムサキ</t>
    </rPh>
    <rPh sb="36" eb="39">
      <t>ジギョウショ</t>
    </rPh>
    <rPh sb="39" eb="40">
      <t>メイ</t>
    </rPh>
    <rPh sb="40" eb="41">
      <t>オヨ</t>
    </rPh>
    <rPh sb="42" eb="44">
      <t>ケンム</t>
    </rPh>
    <rPh sb="46" eb="48">
      <t>ショクシュ</t>
    </rPh>
    <rPh sb="49" eb="53">
      <t>キンムジカン</t>
    </rPh>
    <rPh sb="54" eb="55">
      <t>トウ</t>
    </rPh>
    <phoneticPr fontId="3"/>
  </si>
  <si>
    <r>
      <t>(15) 宿直①　（上記における該当者の</t>
    </r>
    <r>
      <rPr>
        <b/>
        <sz val="10"/>
        <color rgb="FFFF0000"/>
        <rFont val="HGSｺﾞｼｯｸM"/>
        <family val="3"/>
        <charset val="128"/>
      </rPr>
      <t>No</t>
    </r>
    <r>
      <rPr>
        <sz val="10"/>
        <rFont val="HGSｺﾞｼｯｸM"/>
        <family val="3"/>
        <charset val="128"/>
      </rPr>
      <t>を記載　</t>
    </r>
    <r>
      <rPr>
        <b/>
        <sz val="10"/>
        <rFont val="HGSｺﾞｼｯｸM"/>
        <family val="3"/>
        <charset val="128"/>
      </rPr>
      <t>※夜間支援体制加算を取得している又は算定する場合にのみ入力）</t>
    </r>
    <rPh sb="5" eb="7">
      <t>シュクチョク</t>
    </rPh>
    <rPh sb="10" eb="12">
      <t>ジョウキ</t>
    </rPh>
    <rPh sb="16" eb="18">
      <t>ガイトウ</t>
    </rPh>
    <rPh sb="18" eb="19">
      <t>シャ</t>
    </rPh>
    <rPh sb="23" eb="25">
      <t>キサイ</t>
    </rPh>
    <rPh sb="27" eb="31">
      <t>ヤカンシエン</t>
    </rPh>
    <rPh sb="31" eb="33">
      <t>タイセイ</t>
    </rPh>
    <rPh sb="33" eb="35">
      <t>カサン</t>
    </rPh>
    <rPh sb="36" eb="38">
      <t>シュトク</t>
    </rPh>
    <rPh sb="42" eb="43">
      <t>マタ</t>
    </rPh>
    <rPh sb="44" eb="46">
      <t>サンテイ</t>
    </rPh>
    <rPh sb="48" eb="50">
      <t>バアイ</t>
    </rPh>
    <rPh sb="53" eb="55">
      <t>ニュウリョク</t>
    </rPh>
    <phoneticPr fontId="2"/>
  </si>
  <si>
    <r>
      <t>(15) 宿直②　（上記における該当者の</t>
    </r>
    <r>
      <rPr>
        <b/>
        <sz val="10"/>
        <color rgb="FFFF0000"/>
        <rFont val="HGSｺﾞｼｯｸM"/>
        <family val="3"/>
        <charset val="128"/>
      </rPr>
      <t>No</t>
    </r>
    <r>
      <rPr>
        <sz val="10"/>
        <rFont val="HGSｺﾞｼｯｸM"/>
        <family val="3"/>
        <charset val="128"/>
      </rPr>
      <t>を記載　</t>
    </r>
    <r>
      <rPr>
        <b/>
        <sz val="10"/>
        <rFont val="HGSｺﾞｼｯｸM"/>
        <family val="3"/>
        <charset val="128"/>
      </rPr>
      <t>※夜間支援体制加算を取得している又は算定する場合にのみ入力）</t>
    </r>
    <rPh sb="5" eb="7">
      <t>シュクチョク</t>
    </rPh>
    <rPh sb="10" eb="12">
      <t>ジョウキ</t>
    </rPh>
    <rPh sb="16" eb="18">
      <t>ガイトウ</t>
    </rPh>
    <rPh sb="18" eb="19">
      <t>シャ</t>
    </rPh>
    <rPh sb="23" eb="25">
      <t>キサイ</t>
    </rPh>
    <rPh sb="27" eb="29">
      <t>ヤカン</t>
    </rPh>
    <rPh sb="29" eb="31">
      <t>シエン</t>
    </rPh>
    <rPh sb="31" eb="33">
      <t>タイセイ</t>
    </rPh>
    <rPh sb="33" eb="35">
      <t>カサン</t>
    </rPh>
    <rPh sb="36" eb="38">
      <t>シュトク</t>
    </rPh>
    <rPh sb="42" eb="43">
      <t>マタ</t>
    </rPh>
    <rPh sb="44" eb="46">
      <t>サンテイ</t>
    </rPh>
    <rPh sb="48" eb="50">
      <t>バアイ</t>
    </rPh>
    <rPh sb="53" eb="55">
      <t>ニュウリョク</t>
    </rPh>
    <phoneticPr fontId="2"/>
  </si>
  <si>
    <t>（注）専従・兼務の区分について</t>
    <rPh sb="3" eb="5">
      <t>センジュウ</t>
    </rPh>
    <rPh sb="6" eb="8">
      <t>ケンム</t>
    </rPh>
    <rPh sb="9" eb="11">
      <t>クブン</t>
    </rPh>
    <phoneticPr fontId="2"/>
  </si>
  <si>
    <r>
      <t>　　　（</t>
    </r>
    <r>
      <rPr>
        <u/>
        <sz val="12"/>
        <rFont val="HGｺﾞｼｯｸE"/>
        <family val="3"/>
        <charset val="128"/>
      </rPr>
      <t>一体的に実施している介護予防サービス※</t>
    </r>
    <r>
      <rPr>
        <sz val="12"/>
        <rFont val="HGｺﾞｼｯｸE"/>
        <family val="3"/>
        <charset val="128"/>
      </rPr>
      <t>がある場合であっても、１つの職種のみに従事している場合には、「専従」扱いとします。）</t>
    </r>
    <rPh sb="4" eb="6">
      <t>イッタイ</t>
    </rPh>
    <rPh sb="6" eb="7">
      <t>テキ</t>
    </rPh>
    <rPh sb="8" eb="10">
      <t>ジッシ</t>
    </rPh>
    <rPh sb="14" eb="16">
      <t>カイゴ</t>
    </rPh>
    <rPh sb="16" eb="18">
      <t>ヨボウ</t>
    </rPh>
    <rPh sb="26" eb="28">
      <t>バアイ</t>
    </rPh>
    <rPh sb="37" eb="39">
      <t>ショクシュ</t>
    </rPh>
    <rPh sb="42" eb="44">
      <t>ジュウジ</t>
    </rPh>
    <rPh sb="48" eb="50">
      <t>バアイ</t>
    </rPh>
    <rPh sb="54" eb="56">
      <t>センジュウ</t>
    </rPh>
    <rPh sb="57" eb="58">
      <t>アツカ</t>
    </rPh>
    <phoneticPr fontId="2"/>
  </si>
  <si>
    <t>　　　　※一体的に実施している介護予防サービスの例
地域密着型通所介護と横浜市通所介護相当サービス
認知症対応型共同生活介護と介護予防認知症対応型共同生活介護　など
　</t>
    <phoneticPr fontId="2"/>
  </si>
  <si>
    <t>　(14) 併設している事業所又は同一敷地内の他の事業所と兼務がある場合は、兼務先事業所名及び兼務する職種、勤務時間等について記入してください。</t>
    <rPh sb="63" eb="65">
      <t>キニュウ</t>
    </rPh>
    <phoneticPr fontId="2"/>
  </si>
  <si>
    <r>
      <t>　　　</t>
    </r>
    <r>
      <rPr>
        <b/>
        <u/>
        <sz val="12"/>
        <rFont val="HGSｺﾞｼｯｸM"/>
        <family val="3"/>
        <charset val="128"/>
      </rPr>
      <t>※夜間支援体制加算を取得している又は算定する場合のみ入力してください。</t>
    </r>
    <rPh sb="21" eb="23">
      <t>サンテイ</t>
    </rPh>
    <phoneticPr fontId="2"/>
  </si>
  <si>
    <t>　(19) 開設者の情報を入力してください</t>
    <rPh sb="6" eb="8">
      <t>カイセツ</t>
    </rPh>
    <rPh sb="8" eb="9">
      <t>シャ</t>
    </rPh>
    <rPh sb="10" eb="12">
      <t>ジョウホウ</t>
    </rPh>
    <rPh sb="13" eb="15">
      <t>ニュウリョク</t>
    </rPh>
    <phoneticPr fontId="2"/>
  </si>
  <si>
    <t>暦月</t>
  </si>
  <si>
    <t>実績</t>
  </si>
  <si>
    <t>　(1) 「歴月」を選択してください。</t>
    <rPh sb="6" eb="8">
      <t>レキゲツ</t>
    </rPh>
    <phoneticPr fontId="2"/>
  </si>
  <si>
    <t>　(2) 「実績」を選択してください。</t>
    <rPh sb="6" eb="8">
      <t>ジッセキ</t>
    </rPh>
    <rPh sb="10" eb="12">
      <t>センタク</t>
    </rPh>
    <phoneticPr fontId="2"/>
  </si>
  <si>
    <t>　　　「専従」：従業者が１つの職種のみに従事している場合　→　勤務形態はA(常勤)又はC(非常勤)</t>
    <rPh sb="4" eb="6">
      <t>センジュウ</t>
    </rPh>
    <rPh sb="8" eb="11">
      <t>ジュウギョウシャ</t>
    </rPh>
    <rPh sb="15" eb="17">
      <t>ショクシュ</t>
    </rPh>
    <rPh sb="20" eb="22">
      <t>ジュウジ</t>
    </rPh>
    <rPh sb="26" eb="28">
      <t>バアイ</t>
    </rPh>
    <phoneticPr fontId="2"/>
  </si>
  <si>
    <t>　　　「兼務」：従業者が複数の職種に従事している場合　→　勤務形態はB(常勤)又はＤ(非常勤)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</si>
</sst>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35">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sz val="16"/>
      <color theme="1"/>
      <name val="游ゴシック"/>
      <family val="2"/>
      <charset val="128"/>
      <scheme val="minor"/>
    </font>
    <font>
      <b/>
      <u/>
      <sz val="12"/>
      <name val="HGSｺﾞｼｯｸM"/>
      <family val="3"/>
      <charset val="128"/>
    </font>
    <font>
      <b/>
      <sz val="10"/>
      <color rgb="FFFF0000"/>
      <name val="HGSｺﾞｼｯｸM"/>
      <family val="3"/>
      <charset val="128"/>
    </font>
    <font>
      <b/>
      <sz val="10"/>
      <name val="HGSｺﾞｼｯｸM"/>
      <family val="3"/>
      <charset val="128"/>
    </font>
    <font>
      <sz val="16"/>
      <color rgb="FFFF0000"/>
      <name val="HGSｺﾞｼｯｸM"/>
      <family val="3"/>
      <charset val="128"/>
    </font>
    <font>
      <sz val="12"/>
      <color rgb="FFFF0000"/>
      <name val="HGSｺﾞｼｯｸM"/>
      <family val="3"/>
      <charset val="128"/>
    </font>
    <font>
      <sz val="12"/>
      <color rgb="FFFF0000"/>
      <name val="HGSｺﾞｼｯｸE"/>
      <family val="3"/>
      <charset val="128"/>
    </font>
    <font>
      <b/>
      <u/>
      <sz val="16"/>
      <name val="游ゴシック"/>
      <family val="3"/>
      <charset val="128"/>
      <scheme val="minor"/>
    </font>
    <font>
      <sz val="12"/>
      <name val="HGｺﾞｼｯｸE"/>
      <family val="3"/>
      <charset val="128"/>
    </font>
    <font>
      <u/>
      <sz val="12"/>
      <name val="HGｺﾞｼｯｸE"/>
      <family val="3"/>
      <charset val="128"/>
    </font>
    <font>
      <b/>
      <sz val="16"/>
      <name val="游ゴシック"/>
      <family val="3"/>
      <charset val="128"/>
      <scheme val="minor"/>
    </font>
    <font>
      <strike/>
      <sz val="12"/>
      <color rgb="FFFF0000"/>
      <name val="HGSｺﾞｼｯｸM"/>
      <family val="3"/>
      <charset val="128"/>
    </font>
    <font>
      <sz val="9"/>
      <color indexed="81"/>
      <name val="MS P ゴシック"/>
      <family val="3"/>
      <charset val="128"/>
    </font>
    <font>
      <b/>
      <sz val="9"/>
      <color indexed="81"/>
      <name val="MS P ゴシック"/>
      <family val="3"/>
      <charset val="128"/>
    </font>
    <font>
      <b/>
      <sz val="14"/>
      <color rgb="FFFF0000"/>
      <name val="HGSｺﾞｼｯｸM"/>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theme="4" tint="0.79998168889431442"/>
        <bgColor indexed="64"/>
      </patternFill>
    </fill>
    <fill>
      <patternFill patternType="solid">
        <fgColor theme="0" tint="-0.499984740745262"/>
        <bgColor indexed="64"/>
      </patternFill>
    </fill>
  </fills>
  <borders count="135">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diagonal style="hair">
        <color indexed="64"/>
      </diagonal>
    </border>
    <border diagonalUp="1">
      <left style="medium">
        <color indexed="64"/>
      </left>
      <right/>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diagonal style="hair">
        <color indexed="64"/>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s>
  <cellStyleXfs count="4">
    <xf numFmtId="0" fontId="0" fillId="0" borderId="0">
      <alignment vertical="center"/>
    </xf>
    <xf numFmtId="38" fontId="14" fillId="0" borderId="0" applyFont="0" applyFill="0" applyBorder="0" applyAlignment="0" applyProtection="0">
      <alignment vertical="center"/>
    </xf>
    <xf numFmtId="0" fontId="14" fillId="0" borderId="0">
      <alignment vertical="center"/>
    </xf>
    <xf numFmtId="0" fontId="14" fillId="0" borderId="0">
      <alignment vertical="center"/>
    </xf>
  </cellStyleXfs>
  <cellXfs count="49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3"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5" fillId="3" borderId="0" xfId="0" applyFont="1" applyFill="1" applyAlignment="1" applyProtection="1">
      <alignment horizontal="left" vertical="center"/>
    </xf>
    <xf numFmtId="0" fontId="16" fillId="3" borderId="0" xfId="0" applyFont="1" applyFill="1" applyAlignment="1" applyProtection="1">
      <alignment horizontal="center" vertical="center"/>
    </xf>
    <xf numFmtId="0" fontId="16" fillId="3" borderId="0" xfId="0" applyFont="1" applyFill="1" applyProtection="1">
      <alignment vertical="center"/>
    </xf>
    <xf numFmtId="0" fontId="16" fillId="3" borderId="0" xfId="0" applyFont="1" applyFill="1" applyAlignment="1" applyProtection="1">
      <alignment horizontal="left" vertical="center"/>
    </xf>
    <xf numFmtId="0" fontId="17" fillId="3" borderId="0" xfId="0" applyFont="1" applyFill="1">
      <alignment vertical="center"/>
    </xf>
    <xf numFmtId="0" fontId="16" fillId="3" borderId="0" xfId="0" applyFont="1" applyFill="1">
      <alignment vertical="center"/>
    </xf>
    <xf numFmtId="0" fontId="17" fillId="3" borderId="0" xfId="0" applyFont="1" applyFill="1" applyAlignment="1">
      <alignment horizontal="left" vertical="center"/>
    </xf>
    <xf numFmtId="0" fontId="16" fillId="3" borderId="0" xfId="0" applyFont="1" applyFill="1" applyAlignment="1" applyProtection="1">
      <alignment horizontal="center" vertical="center"/>
      <protection locked="0"/>
    </xf>
    <xf numFmtId="0" fontId="16" fillId="6" borderId="8" xfId="0" applyFont="1" applyFill="1" applyBorder="1" applyAlignment="1" applyProtection="1">
      <alignment horizontal="center" vertical="center"/>
      <protection locked="0"/>
    </xf>
    <xf numFmtId="20" fontId="16" fillId="6" borderId="8" xfId="0" applyNumberFormat="1" applyFont="1" applyFill="1" applyBorder="1" applyAlignment="1" applyProtection="1">
      <alignment horizontal="center" vertical="center"/>
      <protection locked="0"/>
    </xf>
    <xf numFmtId="0" fontId="16" fillId="3" borderId="0" xfId="0" applyFont="1" applyFill="1" applyAlignment="1" applyProtection="1">
      <alignment horizontal="right" vertical="center"/>
      <protection locked="0"/>
    </xf>
    <xf numFmtId="0" fontId="16" fillId="3" borderId="0" xfId="0" applyFont="1" applyFill="1" applyProtection="1">
      <alignment vertical="center"/>
      <protection locked="0"/>
    </xf>
    <xf numFmtId="20" fontId="16" fillId="3" borderId="8" xfId="0" applyNumberFormat="1" applyFont="1" applyFill="1" applyBorder="1" applyAlignment="1" applyProtection="1">
      <alignment horizontal="center" vertical="center"/>
    </xf>
    <xf numFmtId="0" fontId="16" fillId="3" borderId="0" xfId="0" applyFont="1" applyFill="1" applyAlignment="1" applyProtection="1">
      <alignment horizontal="right" vertical="center"/>
    </xf>
    <xf numFmtId="0" fontId="16" fillId="3" borderId="8" xfId="0" applyNumberFormat="1" applyFont="1" applyFill="1" applyBorder="1" applyAlignment="1" applyProtection="1">
      <alignment horizontal="center" vertical="center"/>
    </xf>
    <xf numFmtId="177" fontId="16" fillId="3" borderId="8" xfId="0" applyNumberFormat="1" applyFont="1" applyFill="1" applyBorder="1" applyAlignment="1" applyProtection="1">
      <alignment horizontal="center" vertical="center"/>
    </xf>
    <xf numFmtId="0" fontId="18" fillId="6" borderId="2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shrinkToFit="1"/>
    </xf>
    <xf numFmtId="0" fontId="19" fillId="3" borderId="21" xfId="0" applyFont="1" applyFill="1" applyBorder="1" applyAlignment="1" applyProtection="1">
      <alignment horizontal="center" vertical="center"/>
    </xf>
    <xf numFmtId="0" fontId="16" fillId="6" borderId="8" xfId="0" applyFont="1" applyFill="1" applyBorder="1" applyAlignment="1" applyProtection="1">
      <alignment horizontal="left" vertical="center"/>
      <protection locked="0"/>
    </xf>
    <xf numFmtId="0" fontId="16" fillId="6" borderId="0" xfId="0" applyFont="1" applyFill="1" applyBorder="1" applyAlignment="1" applyProtection="1">
      <alignment horizontal="center" vertical="center"/>
      <protection locked="0"/>
    </xf>
    <xf numFmtId="0" fontId="18" fillId="6" borderId="45" xfId="0" applyFont="1" applyFill="1" applyBorder="1" applyAlignment="1" applyProtection="1">
      <alignment horizontal="center" vertical="center"/>
      <protection locked="0"/>
    </xf>
    <xf numFmtId="0" fontId="18" fillId="6" borderId="41" xfId="0" applyFont="1" applyFill="1" applyBorder="1" applyAlignment="1" applyProtection="1">
      <alignment horizontal="center" vertical="center"/>
      <protection locked="0"/>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0"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0" fillId="3" borderId="67" xfId="0" applyFont="1" applyFill="1" applyBorder="1" applyAlignment="1">
      <alignment horizontal="center" vertical="center"/>
    </xf>
    <xf numFmtId="0" fontId="18" fillId="3" borderId="28" xfId="0" applyFont="1" applyFill="1" applyBorder="1" applyAlignment="1">
      <alignment horizontal="center" vertical="center"/>
    </xf>
    <xf numFmtId="0" fontId="18" fillId="3" borderId="62" xfId="0" applyFont="1" applyFill="1" applyBorder="1" applyAlignment="1">
      <alignment horizontal="center" vertical="center"/>
    </xf>
    <xf numFmtId="0" fontId="18" fillId="3" borderId="63" xfId="0" applyFont="1" applyFill="1" applyBorder="1" applyAlignment="1">
      <alignment horizontal="center" vertical="center"/>
    </xf>
    <xf numFmtId="0" fontId="16" fillId="3" borderId="37" xfId="0" applyFont="1" applyFill="1" applyBorder="1" applyAlignment="1">
      <alignment vertical="center" shrinkToFit="1"/>
    </xf>
    <xf numFmtId="0" fontId="16" fillId="3" borderId="61" xfId="0" applyFont="1" applyFill="1" applyBorder="1" applyAlignment="1">
      <alignment vertical="center" shrinkToFit="1"/>
    </xf>
    <xf numFmtId="0" fontId="16" fillId="3" borderId="8" xfId="0" applyFont="1" applyFill="1" applyBorder="1" applyAlignment="1">
      <alignment vertical="center" shrinkToFit="1"/>
    </xf>
    <xf numFmtId="0" fontId="16" fillId="3" borderId="9" xfId="0" applyFont="1" applyFill="1" applyBorder="1" applyAlignment="1">
      <alignment vertical="center" shrinkToFit="1"/>
    </xf>
    <xf numFmtId="0" fontId="16" fillId="3" borderId="10" xfId="0" applyFont="1" applyFill="1" applyBorder="1" applyAlignment="1">
      <alignment vertical="center" shrinkToFit="1"/>
    </xf>
    <xf numFmtId="0" fontId="20" fillId="3" borderId="19" xfId="0" applyFont="1" applyFill="1" applyBorder="1">
      <alignment vertical="center"/>
    </xf>
    <xf numFmtId="0" fontId="20" fillId="3" borderId="17" xfId="0" applyFont="1" applyFill="1" applyBorder="1">
      <alignment vertical="center"/>
    </xf>
    <xf numFmtId="0" fontId="20"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2" borderId="31"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protection locked="0"/>
    </xf>
    <xf numFmtId="20" fontId="8" fillId="0" borderId="0" xfId="0" applyNumberFormat="1" applyFont="1" applyFill="1" applyBorder="1" applyAlignment="1" applyProtection="1">
      <alignment horizontal="center" vertical="center"/>
      <protection locked="0"/>
    </xf>
    <xf numFmtId="0" fontId="9" fillId="0" borderId="0" xfId="0" applyFont="1" applyFill="1">
      <alignment vertical="center"/>
    </xf>
    <xf numFmtId="0" fontId="8" fillId="0" borderId="0" xfId="0" applyFont="1" applyAlignment="1">
      <alignment horizontal="left" vertical="center"/>
    </xf>
    <xf numFmtId="0" fontId="9" fillId="0" borderId="0" xfId="0" applyFont="1" applyFill="1" applyBorder="1" applyProtection="1">
      <alignment vertical="center"/>
    </xf>
    <xf numFmtId="0" fontId="8" fillId="0" borderId="0" xfId="0" applyFont="1" applyFill="1" applyBorder="1" applyAlignment="1" applyProtection="1">
      <alignment vertical="center"/>
    </xf>
    <xf numFmtId="0" fontId="9" fillId="0" borderId="0" xfId="2" applyFont="1" applyFill="1" applyBorder="1" applyAlignment="1">
      <alignment vertical="center"/>
    </xf>
    <xf numFmtId="20" fontId="8" fillId="0" borderId="0" xfId="0" applyNumberFormat="1" applyFont="1" applyFill="1" applyBorder="1" applyAlignment="1" applyProtection="1">
      <alignment horizontal="left" vertical="center"/>
      <protection locked="0"/>
    </xf>
    <xf numFmtId="0" fontId="9" fillId="0" borderId="0" xfId="2" applyFont="1" applyFill="1" applyBorder="1">
      <alignment vertical="center"/>
    </xf>
    <xf numFmtId="0" fontId="9" fillId="0" borderId="0" xfId="2" applyFont="1" applyFill="1" applyBorder="1" applyAlignment="1">
      <alignment vertical="center" shrinkToFit="1"/>
    </xf>
    <xf numFmtId="0" fontId="9" fillId="0" borderId="0" xfId="2" applyFont="1" applyFill="1" applyBorder="1" applyAlignment="1">
      <alignment horizontal="center" vertical="center"/>
    </xf>
    <xf numFmtId="0" fontId="7" fillId="0" borderId="0" xfId="2" applyFont="1" applyFill="1" applyBorder="1">
      <alignment vertical="center"/>
    </xf>
    <xf numFmtId="0" fontId="5" fillId="0" borderId="0" xfId="2" applyFont="1" applyFill="1" applyBorder="1" applyAlignment="1" applyProtection="1">
      <alignment vertical="center"/>
    </xf>
    <xf numFmtId="0" fontId="8" fillId="0" borderId="0" xfId="2" applyFont="1" applyFill="1" applyBorder="1" applyAlignment="1" applyProtection="1">
      <alignment vertical="center"/>
    </xf>
    <xf numFmtId="0" fontId="9" fillId="0" borderId="0" xfId="2" applyFont="1" applyFill="1" applyProtection="1">
      <alignment vertical="center"/>
    </xf>
    <xf numFmtId="0" fontId="9" fillId="0" borderId="0" xfId="0" applyFont="1" applyFill="1" applyProtection="1">
      <alignment vertical="center"/>
    </xf>
    <xf numFmtId="0" fontId="8"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20" fontId="8" fillId="0" borderId="0" xfId="0" applyNumberFormat="1" applyFont="1" applyFill="1" applyBorder="1" applyAlignment="1" applyProtection="1">
      <alignment vertical="center"/>
    </xf>
    <xf numFmtId="0" fontId="8" fillId="0" borderId="0" xfId="0" applyFont="1" applyFill="1" applyProtection="1">
      <alignment vertical="center"/>
      <protection locked="0"/>
    </xf>
    <xf numFmtId="20" fontId="8" fillId="0" borderId="0" xfId="0" applyNumberFormat="1" applyFont="1" applyFill="1" applyBorder="1" applyAlignment="1" applyProtection="1">
      <alignment vertical="center"/>
      <protection locked="0"/>
    </xf>
    <xf numFmtId="0" fontId="5" fillId="0" borderId="0" xfId="0" applyFont="1" applyFill="1" applyAlignment="1">
      <alignment vertical="center" wrapText="1"/>
    </xf>
    <xf numFmtId="178" fontId="8" fillId="0" borderId="103" xfId="0" applyNumberFormat="1" applyFont="1" applyBorder="1" applyAlignment="1">
      <alignment horizontal="center" vertical="center" shrinkToFit="1"/>
    </xf>
    <xf numFmtId="178" fontId="8" fillId="0" borderId="105" xfId="0" applyNumberFormat="1" applyFont="1" applyBorder="1" applyAlignment="1">
      <alignment horizontal="center" vertical="center" shrinkToFit="1"/>
    </xf>
    <xf numFmtId="178" fontId="8" fillId="0" borderId="123" xfId="0" applyNumberFormat="1" applyFont="1" applyBorder="1" applyAlignment="1">
      <alignment horizontal="center" vertical="center" shrinkToFit="1"/>
    </xf>
    <xf numFmtId="178" fontId="8" fillId="0" borderId="44" xfId="0" applyNumberFormat="1" applyFont="1" applyBorder="1" applyAlignment="1">
      <alignment horizontal="center" vertical="center" shrinkToFit="1"/>
    </xf>
    <xf numFmtId="178" fontId="8" fillId="0" borderId="55" xfId="0" applyNumberFormat="1" applyFont="1" applyBorder="1" applyAlignment="1">
      <alignment horizontal="center" vertical="center" shrinkToFit="1"/>
    </xf>
    <xf numFmtId="178" fontId="8" fillId="0" borderId="60" xfId="0" applyNumberFormat="1" applyFont="1" applyBorder="1" applyAlignment="1">
      <alignment horizontal="center" vertical="center" shrinkToFit="1"/>
    </xf>
    <xf numFmtId="178" fontId="8" fillId="0" borderId="81" xfId="0" applyNumberFormat="1" applyFont="1" applyBorder="1" applyAlignment="1">
      <alignment horizontal="center" vertical="center" shrinkToFit="1"/>
    </xf>
    <xf numFmtId="178" fontId="8" fillId="0" borderId="124"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8" fillId="0" borderId="80" xfId="0" applyNumberFormat="1" applyFont="1" applyBorder="1" applyAlignment="1">
      <alignment horizontal="center" vertical="center" shrinkToFit="1"/>
    </xf>
    <xf numFmtId="178" fontId="8" fillId="0" borderId="82" xfId="0" applyNumberFormat="1" applyFont="1" applyBorder="1" applyAlignment="1">
      <alignment horizontal="center" vertical="center" shrinkToFit="1"/>
    </xf>
    <xf numFmtId="0" fontId="24" fillId="0" borderId="0" xfId="0" applyFont="1" applyBorder="1" applyAlignment="1" applyProtection="1">
      <alignment vertical="center"/>
    </xf>
    <xf numFmtId="20" fontId="24" fillId="0" borderId="0" xfId="0" applyNumberFormat="1"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5" fillId="0" borderId="0" xfId="0" applyFont="1">
      <alignment vertical="center"/>
    </xf>
    <xf numFmtId="0" fontId="25" fillId="3" borderId="0" xfId="0" applyFont="1" applyFill="1" applyAlignment="1">
      <alignment horizontal="left" vertical="center"/>
    </xf>
    <xf numFmtId="0" fontId="25" fillId="3" borderId="0" xfId="0" applyFont="1" applyFill="1" applyAlignment="1">
      <alignment vertical="center"/>
    </xf>
    <xf numFmtId="0" fontId="26" fillId="3" borderId="0" xfId="0" applyFont="1" applyFill="1">
      <alignment vertical="center"/>
    </xf>
    <xf numFmtId="0" fontId="25" fillId="3" borderId="0" xfId="0" applyFont="1" applyFill="1">
      <alignment vertical="center"/>
    </xf>
    <xf numFmtId="0" fontId="9" fillId="0" borderId="11" xfId="2" applyFont="1" applyBorder="1">
      <alignment vertical="center"/>
    </xf>
    <xf numFmtId="0" fontId="9" fillId="0" borderId="24" xfId="2" applyFont="1" applyBorder="1">
      <alignment vertical="center"/>
    </xf>
    <xf numFmtId="0" fontId="9" fillId="0" borderId="8" xfId="2" applyFont="1" applyBorder="1" applyAlignment="1">
      <alignment vertical="center" shrinkToFit="1"/>
    </xf>
    <xf numFmtId="0" fontId="7" fillId="0" borderId="24" xfId="2" applyFont="1" applyBorder="1">
      <alignment vertical="center"/>
    </xf>
    <xf numFmtId="0" fontId="8" fillId="0" borderId="0" xfId="2" applyFont="1" applyBorder="1" applyAlignment="1" applyProtection="1">
      <alignment vertical="center"/>
    </xf>
    <xf numFmtId="0" fontId="9" fillId="0" borderId="0" xfId="2" applyFont="1" applyProtection="1">
      <alignment vertical="center"/>
    </xf>
    <xf numFmtId="0" fontId="8" fillId="0" borderId="5" xfId="0" applyFont="1" applyBorder="1" applyAlignment="1" applyProtection="1">
      <alignment vertical="center"/>
    </xf>
    <xf numFmtId="0" fontId="18" fillId="6" borderId="8" xfId="0" applyFont="1" applyFill="1" applyBorder="1" applyAlignment="1" applyProtection="1">
      <alignment horizontal="center" vertical="center"/>
      <protection locked="0"/>
    </xf>
    <xf numFmtId="0" fontId="16" fillId="8" borderId="8" xfId="0" applyFont="1" applyFill="1" applyBorder="1" applyAlignment="1" applyProtection="1">
      <alignment horizontal="center" vertical="center"/>
      <protection locked="0"/>
    </xf>
    <xf numFmtId="0" fontId="16" fillId="8" borderId="0" xfId="0" applyFont="1" applyFill="1" applyBorder="1" applyAlignment="1" applyProtection="1">
      <alignment horizontal="center" vertical="center"/>
      <protection locked="0"/>
    </xf>
    <xf numFmtId="0" fontId="16" fillId="8" borderId="0" xfId="0" applyFont="1" applyFill="1" applyAlignment="1" applyProtection="1">
      <alignment horizontal="center" vertical="center"/>
      <protection locked="0"/>
    </xf>
    <xf numFmtId="20" fontId="16" fillId="8" borderId="8" xfId="0" applyNumberFormat="1" applyFont="1" applyFill="1" applyBorder="1" applyAlignment="1" applyProtection="1">
      <alignment horizontal="center" vertical="center"/>
      <protection locked="0"/>
    </xf>
    <xf numFmtId="0" fontId="16" fillId="8" borderId="0" xfId="0" applyFont="1" applyFill="1" applyAlignment="1" applyProtection="1">
      <alignment horizontal="right" vertical="center"/>
      <protection locked="0"/>
    </xf>
    <xf numFmtId="0" fontId="16" fillId="8" borderId="0" xfId="0" applyFont="1" applyFill="1" applyProtection="1">
      <alignment vertical="center"/>
      <protection locked="0"/>
    </xf>
    <xf numFmtId="0" fontId="16" fillId="8" borderId="0" xfId="0" applyFont="1" applyFill="1" applyProtection="1">
      <alignment vertical="center"/>
    </xf>
    <xf numFmtId="0" fontId="16" fillId="8" borderId="8" xfId="0" applyNumberFormat="1" applyFont="1" applyFill="1" applyBorder="1" applyAlignment="1" applyProtection="1">
      <alignment horizontal="center" vertical="center"/>
      <protection locked="0"/>
    </xf>
    <xf numFmtId="0" fontId="16" fillId="8" borderId="8" xfId="0" applyFont="1" applyFill="1" applyBorder="1" applyAlignment="1" applyProtection="1">
      <alignment horizontal="left" vertical="center"/>
      <protection locked="0"/>
    </xf>
    <xf numFmtId="20" fontId="8" fillId="0" borderId="24" xfId="0" applyNumberFormat="1" applyFont="1" applyFill="1" applyBorder="1" applyAlignment="1" applyProtection="1">
      <alignment horizontal="center" vertical="center"/>
      <protection locked="0"/>
    </xf>
    <xf numFmtId="0" fontId="8" fillId="0" borderId="0" xfId="0" applyFont="1" applyFill="1" applyAlignment="1">
      <alignment horizontal="left" vertical="center"/>
    </xf>
    <xf numFmtId="0" fontId="27" fillId="3" borderId="0" xfId="0" applyFont="1" applyFill="1" applyAlignment="1" applyProtection="1">
      <alignment vertical="center"/>
    </xf>
    <xf numFmtId="0" fontId="5" fillId="3" borderId="0" xfId="3" applyFont="1" applyFill="1" applyAlignment="1">
      <alignment horizontal="left" vertical="center"/>
    </xf>
    <xf numFmtId="0" fontId="28" fillId="3" borderId="0" xfId="0" applyFont="1" applyFill="1" applyAlignment="1">
      <alignment horizontal="left" vertical="center"/>
    </xf>
    <xf numFmtId="0" fontId="5" fillId="3" borderId="0" xfId="3" applyFont="1" applyFill="1" applyAlignment="1">
      <alignment vertical="center"/>
    </xf>
    <xf numFmtId="0" fontId="18" fillId="3" borderId="8" xfId="0" applyFont="1" applyFill="1" applyBorder="1" applyAlignment="1">
      <alignment vertical="center" shrinkToFit="1"/>
    </xf>
    <xf numFmtId="0" fontId="30" fillId="3" borderId="0" xfId="0" applyFont="1" applyFill="1">
      <alignment vertical="center"/>
    </xf>
    <xf numFmtId="0" fontId="31" fillId="0" borderId="0" xfId="2" applyFont="1" applyBorder="1" applyAlignment="1" applyProtection="1">
      <alignment vertical="center"/>
    </xf>
    <xf numFmtId="0" fontId="25" fillId="3" borderId="0" xfId="3" applyFont="1" applyFill="1" applyAlignment="1">
      <alignment horizontal="left" vertical="center"/>
    </xf>
    <xf numFmtId="0" fontId="34" fillId="3" borderId="0" xfId="0" applyFont="1" applyFill="1" applyAlignment="1">
      <alignment horizontal="left" vertical="center"/>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shrinkToFit="1"/>
      <protection locked="0"/>
    </xf>
    <xf numFmtId="178" fontId="8" fillId="2" borderId="0" xfId="0" applyNumberFormat="1" applyFont="1" applyFill="1" applyBorder="1" applyAlignment="1" applyProtection="1">
      <alignment horizontal="center" vertical="center" shrinkToFit="1"/>
      <protection locked="0"/>
    </xf>
    <xf numFmtId="178" fontId="8" fillId="2" borderId="76" xfId="0" applyNumberFormat="1" applyFont="1" applyFill="1" applyBorder="1" applyAlignment="1" applyProtection="1">
      <alignment horizontal="center" vertical="center" shrinkToFit="1"/>
      <protection locked="0"/>
    </xf>
    <xf numFmtId="178" fontId="8" fillId="2" borderId="78" xfId="0" applyNumberFormat="1" applyFont="1" applyFill="1" applyBorder="1" applyAlignment="1" applyProtection="1">
      <alignment horizontal="center" vertical="center" shrinkToFit="1"/>
      <protection locked="0"/>
    </xf>
    <xf numFmtId="178" fontId="8" fillId="0" borderId="132" xfId="0" applyNumberFormat="1" applyFont="1" applyBorder="1" applyAlignment="1">
      <alignment horizontal="center" vertical="center" shrinkToFit="1"/>
    </xf>
    <xf numFmtId="178" fontId="8" fillId="2" borderId="133" xfId="0" applyNumberFormat="1" applyFont="1" applyFill="1" applyBorder="1" applyAlignment="1" applyProtection="1">
      <alignment horizontal="center" vertical="center" shrinkToFit="1"/>
      <protection locked="0"/>
    </xf>
    <xf numFmtId="178" fontId="8" fillId="2" borderId="134" xfId="0" applyNumberFormat="1"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6" xfId="0" applyNumberFormat="1" applyFont="1" applyBorder="1" applyAlignment="1">
      <alignment horizontal="center" vertical="center" wrapText="1"/>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0" borderId="0" xfId="0" applyFont="1" applyAlignment="1">
      <alignment horizontal="left"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49" fontId="8" fillId="6" borderId="11" xfId="0" applyNumberFormat="1" applyFont="1" applyFill="1" applyBorder="1" applyAlignment="1" applyProtection="1">
      <alignment horizontal="center" vertical="center"/>
      <protection locked="0"/>
    </xf>
    <xf numFmtId="49" fontId="8" fillId="6" borderId="24" xfId="0" applyNumberFormat="1" applyFont="1" applyFill="1" applyBorder="1" applyAlignment="1" applyProtection="1">
      <alignment horizontal="center" vertical="center"/>
      <protection locked="0"/>
    </xf>
    <xf numFmtId="49" fontId="8" fillId="6" borderId="10" xfId="0" applyNumberFormat="1" applyFont="1" applyFill="1" applyBorder="1" applyAlignment="1" applyProtection="1">
      <alignment horizontal="center" vertical="center"/>
      <protection locked="0"/>
    </xf>
    <xf numFmtId="20" fontId="8" fillId="0" borderId="0" xfId="0" applyNumberFormat="1" applyFont="1" applyFill="1" applyBorder="1" applyAlignment="1" applyProtection="1">
      <alignment horizontal="left" vertical="center"/>
      <protection locked="0"/>
    </xf>
    <xf numFmtId="0" fontId="9" fillId="0" borderId="5" xfId="0" applyFont="1" applyBorder="1" applyAlignment="1" applyProtection="1">
      <alignment horizontal="right" vertical="center"/>
    </xf>
    <xf numFmtId="0" fontId="9" fillId="0" borderId="0" xfId="0" applyFont="1" applyAlignment="1" applyProtection="1">
      <alignment horizontal="right" vertical="center"/>
    </xf>
    <xf numFmtId="0" fontId="9" fillId="7" borderId="11" xfId="0" applyFont="1" applyFill="1" applyBorder="1" applyAlignment="1" applyProtection="1">
      <alignment horizontal="center" vertical="center"/>
    </xf>
    <xf numFmtId="0" fontId="9" fillId="7" borderId="10" xfId="0" applyFont="1" applyFill="1" applyBorder="1" applyAlignment="1" applyProtection="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178" fontId="1" fillId="0" borderId="9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3" xfId="0" applyNumberFormat="1" applyFont="1" applyBorder="1" applyAlignment="1">
      <alignment horizontal="center" vertical="center" shrinkToFit="1"/>
    </xf>
    <xf numFmtId="0" fontId="5" fillId="0" borderId="131"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30" xfId="0" applyFont="1" applyBorder="1" applyAlignment="1">
      <alignment horizontal="center" vertical="center" wrapText="1"/>
    </xf>
    <xf numFmtId="0" fontId="5" fillId="0" borderId="129"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28"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25"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10" fillId="0" borderId="59" xfId="0" applyFont="1" applyBorder="1" applyAlignment="1">
      <alignment horizontal="center" vertical="center"/>
    </xf>
    <xf numFmtId="0" fontId="10" fillId="0" borderId="51" xfId="0" applyFont="1" applyBorder="1" applyAlignment="1">
      <alignment horizontal="center" vertical="center"/>
    </xf>
    <xf numFmtId="0" fontId="10" fillId="0" borderId="58"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9" fillId="6" borderId="11" xfId="2" applyFont="1" applyFill="1" applyBorder="1" applyAlignment="1">
      <alignment horizontal="center" vertical="center"/>
    </xf>
    <xf numFmtId="0" fontId="9" fillId="6" borderId="24" xfId="2" applyFont="1" applyFill="1" applyBorder="1" applyAlignment="1">
      <alignment horizontal="center" vertical="center"/>
    </xf>
    <xf numFmtId="0" fontId="9" fillId="6" borderId="10" xfId="2" applyFont="1" applyFill="1" applyBorder="1" applyAlignment="1">
      <alignment horizontal="center" vertical="center"/>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6" fillId="3" borderId="8" xfId="0" applyFont="1" applyFill="1" applyBorder="1" applyAlignment="1" applyProtection="1">
      <alignment horizontal="center" vertical="center"/>
    </xf>
    <xf numFmtId="0" fontId="8" fillId="0" borderId="114" xfId="0" applyFont="1" applyBorder="1" applyAlignment="1">
      <alignment horizontal="center" vertical="center" wrapText="1"/>
    </xf>
    <xf numFmtId="0" fontId="8" fillId="0" borderId="115" xfId="0" applyFont="1" applyBorder="1" applyAlignment="1">
      <alignment horizontal="center" vertical="center" wrapText="1"/>
    </xf>
    <xf numFmtId="0" fontId="8" fillId="0" borderId="116" xfId="0" applyFont="1" applyBorder="1" applyAlignment="1">
      <alignment horizontal="center" vertical="center" wrapText="1"/>
    </xf>
    <xf numFmtId="0" fontId="8" fillId="0" borderId="117" xfId="0" applyFont="1" applyBorder="1" applyAlignment="1">
      <alignment horizontal="center" vertical="center" wrapText="1"/>
    </xf>
    <xf numFmtId="0" fontId="8" fillId="0" borderId="118" xfId="0" applyFont="1" applyBorder="1" applyAlignment="1">
      <alignment horizontal="center" vertical="center" wrapText="1"/>
    </xf>
    <xf numFmtId="0" fontId="8" fillId="0" borderId="119" xfId="0" applyFont="1" applyBorder="1" applyAlignment="1">
      <alignment horizontal="center" vertical="center" wrapText="1"/>
    </xf>
    <xf numFmtId="0" fontId="8" fillId="0" borderId="120" xfId="0" applyFont="1" applyBorder="1" applyAlignment="1">
      <alignment horizontal="center" vertical="center" wrapText="1"/>
    </xf>
    <xf numFmtId="0" fontId="8" fillId="0" borderId="121" xfId="0" applyFont="1" applyBorder="1" applyAlignment="1">
      <alignment horizontal="center" vertical="center" wrapText="1"/>
    </xf>
    <xf numFmtId="0" fontId="8" fillId="0" borderId="122" xfId="0" applyFont="1" applyBorder="1" applyAlignment="1">
      <alignment horizontal="center" vertical="center" wrapText="1"/>
    </xf>
    <xf numFmtId="0" fontId="5" fillId="3" borderId="0" xfId="0" applyFont="1" applyFill="1" applyBorder="1" applyAlignment="1">
      <alignment horizontal="left" vertical="center" indent="1"/>
    </xf>
    <xf numFmtId="0" fontId="20" fillId="3" borderId="68" xfId="0" applyFont="1" applyFill="1" applyBorder="1" applyAlignment="1">
      <alignment horizontal="center" vertical="center"/>
    </xf>
    <xf numFmtId="0" fontId="20" fillId="3" borderId="69" xfId="0" applyFont="1" applyFill="1" applyBorder="1" applyAlignment="1">
      <alignment horizontal="center" vertical="center"/>
    </xf>
    <xf numFmtId="0" fontId="20" fillId="3" borderId="70" xfId="0" applyFont="1" applyFill="1" applyBorder="1" applyAlignment="1">
      <alignment horizontal="center" vertical="center"/>
    </xf>
  </cellXfs>
  <cellStyles count="4">
    <cellStyle name="桁区切り" xfId="1" builtinId="6"/>
    <cellStyle name="標準" xfId="0" builtinId="0"/>
    <cellStyle name="標準 4" xfId="2"/>
    <cellStyle name="標準 4 3" xfId="3"/>
  </cellStyles>
  <dxfs count="12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2" name="正方形/長方形 1"/>
        <xdr:cNvSpPr/>
      </xdr:nvSpPr>
      <xdr:spPr>
        <a:xfrm>
          <a:off x="0" y="301625"/>
          <a:ext cx="1320800" cy="32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660400</xdr:colOff>
      <xdr:row>28</xdr:row>
      <xdr:rowOff>254000</xdr:rowOff>
    </xdr:from>
    <xdr:to>
      <xdr:col>23</xdr:col>
      <xdr:colOff>558800</xdr:colOff>
      <xdr:row>30</xdr:row>
      <xdr:rowOff>266700</xdr:rowOff>
    </xdr:to>
    <xdr:sp macro="" textlink="">
      <xdr:nvSpPr>
        <xdr:cNvPr id="2" name="正方形/長方形 1"/>
        <xdr:cNvSpPr/>
      </xdr:nvSpPr>
      <xdr:spPr>
        <a:xfrm>
          <a:off x="6629400" y="94996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546100</xdr:colOff>
      <xdr:row>28</xdr:row>
      <xdr:rowOff>203200</xdr:rowOff>
    </xdr:from>
    <xdr:to>
      <xdr:col>23</xdr:col>
      <xdr:colOff>444500</xdr:colOff>
      <xdr:row>30</xdr:row>
      <xdr:rowOff>215900</xdr:rowOff>
    </xdr:to>
    <xdr:sp macro="" textlink="">
      <xdr:nvSpPr>
        <xdr:cNvPr id="2" name="正方形/長方形 1"/>
        <xdr:cNvSpPr/>
      </xdr:nvSpPr>
      <xdr:spPr>
        <a:xfrm>
          <a:off x="6515100" y="94488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80</xdr:row>
      <xdr:rowOff>133350</xdr:rowOff>
    </xdr:from>
    <xdr:to>
      <xdr:col>16</xdr:col>
      <xdr:colOff>85725</xdr:colOff>
      <xdr:row>89</xdr:row>
      <xdr:rowOff>171450</xdr:rowOff>
    </xdr:to>
    <xdr:sp macro="" textlink="">
      <xdr:nvSpPr>
        <xdr:cNvPr id="3" name="正方形/長方形 2"/>
        <xdr:cNvSpPr/>
      </xdr:nvSpPr>
      <xdr:spPr>
        <a:xfrm>
          <a:off x="304800" y="183546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27663;&#23478;/&#21220;&#21209;&#34920;/&#12304;&#28168;&#12305;2-3_&#21442;&#32771;1_04_&#21220;&#21209;&#34920;_&#35469;&#30693;&#30151;&#23550;&#24540;&#22411;&#20849;&#21516;&#29983;&#27963;&#20171;&#35703;&#65288;&#20849;&#29992;&#22411;&#20860;&#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50人)"/>
      <sheetName val="認知症対応型共同生活介護（1ユニット目）"/>
      <sheetName val="認知症対応型共同生活介護（2ユニット目）"/>
      <sheetName val="シフト記号表（勤務時間帯）"/>
      <sheetName val="記入方法"/>
      <sheetName val="プルダウン・リスト"/>
    </sheetNames>
    <sheetDataSet>
      <sheetData sheetId="0"/>
      <sheetData sheetId="1"/>
      <sheetData sheetId="2"/>
      <sheetData sheetId="3"/>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入</v>
          </cell>
        </row>
        <row r="15">
          <cell r="C15" t="str">
            <v>明</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明</v>
          </cell>
        </row>
        <row r="25">
          <cell r="C25" t="str">
            <v>入</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明入</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6"/>
      <sheetData sheetId="7">
        <row r="14">
          <cell r="C14" t="str">
            <v>管理者</v>
          </cell>
          <cell r="D14" t="str">
            <v>介護従業者</v>
          </cell>
          <cell r="E14" t="str">
            <v>計画作成担当者</v>
          </cell>
          <cell r="F14" t="str">
            <v>ー</v>
          </cell>
          <cell r="G14" t="str">
            <v>ー</v>
          </cell>
          <cell r="H14" t="str">
            <v>ー</v>
          </cell>
          <cell r="I14" t="str">
            <v>ー</v>
          </cell>
          <cell r="J14" t="str">
            <v>ー</v>
          </cell>
          <cell r="K14" t="str">
            <v>ー</v>
          </cell>
          <cell r="L14"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M137"/>
  <sheetViews>
    <sheetView showGridLines="0" view="pageBreakPreview" topLeftCell="A7" zoomScale="75" zoomScaleNormal="55" zoomScaleSheetLayoutView="75" workbookViewId="0">
      <selection activeCell="BB29" sqref="BB29:BC29"/>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230" t="s">
        <v>183</v>
      </c>
      <c r="D1" s="230"/>
      <c r="E1" s="230"/>
      <c r="F1" s="230"/>
      <c r="G1" s="230"/>
      <c r="H1" s="230"/>
      <c r="K1" s="7" t="s">
        <v>0</v>
      </c>
      <c r="N1" s="230"/>
      <c r="O1" s="230"/>
      <c r="P1" s="230"/>
      <c r="Q1" s="230"/>
      <c r="R1" s="230"/>
      <c r="S1" s="230"/>
      <c r="T1" s="230"/>
      <c r="U1" s="230"/>
      <c r="AQ1" s="9" t="s">
        <v>30</v>
      </c>
      <c r="AR1" s="357" t="s">
        <v>147</v>
      </c>
      <c r="AS1" s="358"/>
      <c r="AT1" s="358"/>
      <c r="AU1" s="358"/>
      <c r="AV1" s="358"/>
      <c r="AW1" s="358"/>
      <c r="AX1" s="358"/>
      <c r="AY1" s="358"/>
      <c r="AZ1" s="358"/>
      <c r="BA1" s="358"/>
      <c r="BB1" s="358"/>
      <c r="BC1" s="358"/>
      <c r="BD1" s="358"/>
      <c r="BE1" s="358"/>
      <c r="BF1" s="358"/>
      <c r="BG1" s="358"/>
      <c r="BH1" s="9" t="s">
        <v>2</v>
      </c>
    </row>
    <row r="2" spans="2:65" s="8" customFormat="1" ht="20.25" customHeight="1">
      <c r="H2" s="7"/>
      <c r="K2" s="7"/>
      <c r="L2" s="7"/>
      <c r="N2" s="9"/>
      <c r="O2" s="9"/>
      <c r="P2" s="9"/>
      <c r="Q2" s="9"/>
      <c r="R2" s="9"/>
      <c r="S2" s="9"/>
      <c r="T2" s="9"/>
      <c r="U2" s="9"/>
      <c r="Z2" s="105" t="s">
        <v>27</v>
      </c>
      <c r="AA2" s="359">
        <v>3</v>
      </c>
      <c r="AB2" s="359"/>
      <c r="AC2" s="105" t="s">
        <v>28</v>
      </c>
      <c r="AD2" s="360">
        <f>IF(AA2=0,"",YEAR(DATE(2018+AA2,1,1)))</f>
        <v>2021</v>
      </c>
      <c r="AE2" s="360"/>
      <c r="AF2" s="106" t="s">
        <v>29</v>
      </c>
      <c r="AG2" s="106" t="s">
        <v>1</v>
      </c>
      <c r="AH2" s="359">
        <v>4</v>
      </c>
      <c r="AI2" s="359"/>
      <c r="AJ2" s="106" t="s">
        <v>24</v>
      </c>
      <c r="AQ2" s="9" t="s">
        <v>31</v>
      </c>
      <c r="AR2" s="359" t="s">
        <v>213</v>
      </c>
      <c r="AS2" s="359"/>
      <c r="AT2" s="359"/>
      <c r="AU2" s="359"/>
      <c r="AV2" s="359"/>
      <c r="AW2" s="359"/>
      <c r="AX2" s="359"/>
      <c r="AY2" s="359"/>
      <c r="AZ2" s="359"/>
      <c r="BA2" s="359"/>
      <c r="BB2" s="359"/>
      <c r="BC2" s="359"/>
      <c r="BD2" s="359"/>
      <c r="BE2" s="359"/>
      <c r="BF2" s="359"/>
      <c r="BG2" s="359"/>
      <c r="BH2" s="9" t="s">
        <v>2</v>
      </c>
      <c r="BI2" s="9"/>
      <c r="BJ2" s="9"/>
      <c r="BK2" s="9"/>
    </row>
    <row r="3" spans="2:65" s="8" customFormat="1" ht="20.25" customHeight="1">
      <c r="H3" s="7"/>
      <c r="K3" s="7"/>
      <c r="M3" s="9"/>
      <c r="N3" s="9"/>
      <c r="O3" s="9"/>
      <c r="P3" s="9"/>
      <c r="Q3" s="9"/>
      <c r="R3" s="9"/>
      <c r="S3" s="9"/>
      <c r="AA3" s="32"/>
      <c r="AB3" s="32"/>
      <c r="AC3" s="33"/>
      <c r="AD3" s="34"/>
      <c r="AE3" s="33"/>
      <c r="BB3" s="35" t="s">
        <v>21</v>
      </c>
      <c r="BC3" s="361" t="s">
        <v>230</v>
      </c>
      <c r="BD3" s="362"/>
      <c r="BE3" s="362"/>
      <c r="BF3" s="363"/>
      <c r="BG3" s="9"/>
    </row>
    <row r="4" spans="2:65" s="8" customFormat="1" ht="20.25" customHeight="1">
      <c r="H4" s="7"/>
      <c r="K4" s="7"/>
      <c r="M4" s="9"/>
      <c r="N4" s="9"/>
      <c r="O4" s="9"/>
      <c r="P4" s="9"/>
      <c r="Q4" s="9"/>
      <c r="R4" s="9"/>
      <c r="S4" s="9"/>
      <c r="AA4" s="32"/>
      <c r="AB4" s="32"/>
      <c r="AC4" s="33"/>
      <c r="AD4" s="34"/>
      <c r="AE4" s="33"/>
      <c r="BB4" s="35" t="s">
        <v>122</v>
      </c>
      <c r="BC4" s="361" t="s">
        <v>231</v>
      </c>
      <c r="BD4" s="362"/>
      <c r="BE4" s="362"/>
      <c r="BF4" s="363"/>
      <c r="BG4" s="9"/>
    </row>
    <row r="5" spans="2:65" s="8" customFormat="1" ht="5.0999999999999996" customHeight="1">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6"/>
      <c r="BG5" s="36"/>
    </row>
    <row r="6" spans="2:65" s="8" customFormat="1" ht="21" customHeight="1">
      <c r="B6" s="70"/>
      <c r="C6" s="67"/>
      <c r="D6" s="67"/>
      <c r="E6" s="67"/>
      <c r="F6" s="67"/>
      <c r="G6" s="67"/>
      <c r="H6" s="67"/>
      <c r="I6" s="77"/>
      <c r="J6" s="77"/>
      <c r="K6" s="77"/>
      <c r="L6" s="73"/>
      <c r="M6" s="77"/>
      <c r="N6" s="77"/>
      <c r="O6" s="77"/>
      <c r="P6" s="65"/>
      <c r="Q6" s="65"/>
      <c r="R6" s="65"/>
      <c r="S6" s="65"/>
      <c r="T6" s="65"/>
      <c r="U6" s="65"/>
      <c r="V6" s="65"/>
      <c r="W6" s="65"/>
      <c r="X6" s="65"/>
      <c r="Y6" s="65"/>
      <c r="Z6" s="65"/>
      <c r="AA6" s="65"/>
      <c r="AB6" s="65"/>
      <c r="AC6" s="65"/>
      <c r="AD6" s="65"/>
      <c r="AE6" s="65"/>
      <c r="AF6" s="65"/>
      <c r="AG6" s="65"/>
      <c r="AH6" s="63"/>
      <c r="AI6" s="63"/>
      <c r="AJ6" s="63"/>
      <c r="AK6" s="63"/>
      <c r="AL6" s="63"/>
      <c r="AM6" s="63" t="s">
        <v>145</v>
      </c>
      <c r="AN6" s="6"/>
      <c r="AO6" s="6"/>
      <c r="AP6" s="6"/>
      <c r="AQ6" s="6"/>
      <c r="AR6" s="6"/>
      <c r="AS6" s="6"/>
      <c r="AU6" s="104"/>
      <c r="AV6" s="104"/>
      <c r="AW6" s="2"/>
      <c r="AX6" s="6"/>
      <c r="AY6" s="370">
        <v>40</v>
      </c>
      <c r="AZ6" s="371"/>
      <c r="BA6" s="2" t="s">
        <v>22</v>
      </c>
      <c r="BB6" s="6"/>
      <c r="BC6" s="370">
        <v>160</v>
      </c>
      <c r="BD6" s="371"/>
      <c r="BE6" s="2" t="s">
        <v>23</v>
      </c>
      <c r="BF6" s="6"/>
      <c r="BG6" s="36"/>
    </row>
    <row r="7" spans="2:65" s="8" customFormat="1" ht="5.0999999999999996" customHeight="1">
      <c r="B7" s="70"/>
      <c r="C7" s="76"/>
      <c r="D7" s="76"/>
      <c r="E7" s="76"/>
      <c r="F7" s="76"/>
      <c r="G7" s="76"/>
      <c r="H7" s="77"/>
      <c r="I7" s="77"/>
      <c r="J7" s="77"/>
      <c r="K7" s="77"/>
      <c r="L7" s="77"/>
      <c r="M7" s="77"/>
      <c r="N7" s="77"/>
      <c r="O7" s="77"/>
      <c r="P7" s="65"/>
      <c r="Q7" s="65"/>
      <c r="R7" s="65"/>
      <c r="S7" s="65"/>
      <c r="T7" s="65"/>
      <c r="U7" s="65"/>
      <c r="V7" s="65"/>
      <c r="W7" s="65"/>
      <c r="X7" s="65"/>
      <c r="Y7" s="65"/>
      <c r="Z7" s="65"/>
      <c r="AA7" s="65"/>
      <c r="AB7" s="65"/>
      <c r="AC7" s="65"/>
      <c r="AD7" s="65"/>
      <c r="AE7" s="65"/>
      <c r="AF7" s="65"/>
      <c r="AG7" s="65"/>
      <c r="AH7" s="63"/>
      <c r="AI7" s="63"/>
      <c r="AJ7" s="63"/>
      <c r="AK7" s="63"/>
      <c r="AL7" s="63"/>
      <c r="AM7" s="63"/>
      <c r="AN7" s="63"/>
      <c r="AO7" s="63"/>
      <c r="AP7" s="63"/>
      <c r="AQ7" s="63"/>
      <c r="AR7" s="63"/>
      <c r="AS7" s="63"/>
      <c r="AT7" s="63"/>
      <c r="AU7" s="63"/>
      <c r="AV7" s="63"/>
      <c r="AW7" s="63"/>
      <c r="AX7" s="63"/>
      <c r="AY7" s="63"/>
      <c r="AZ7" s="63"/>
      <c r="BA7" s="63"/>
      <c r="BB7" s="63"/>
      <c r="BC7" s="63"/>
      <c r="BD7" s="63"/>
      <c r="BE7" s="63"/>
      <c r="BF7" s="64"/>
      <c r="BG7" s="64"/>
      <c r="BH7" s="65"/>
    </row>
    <row r="8" spans="2:65" s="8" customFormat="1" ht="21" customHeight="1">
      <c r="B8" s="79"/>
      <c r="C8" s="73"/>
      <c r="D8" s="73"/>
      <c r="E8" s="73"/>
      <c r="F8" s="73"/>
      <c r="G8" s="73"/>
      <c r="H8" s="77"/>
      <c r="I8" s="77"/>
      <c r="J8" s="77"/>
      <c r="K8" s="77"/>
      <c r="L8" s="77"/>
      <c r="M8" s="77"/>
      <c r="N8" s="77"/>
      <c r="O8" s="77"/>
      <c r="P8" s="65"/>
      <c r="Q8" s="65"/>
      <c r="R8" s="65"/>
      <c r="S8" s="65"/>
      <c r="T8" s="65"/>
      <c r="U8" s="65"/>
      <c r="V8" s="65"/>
      <c r="W8" s="65"/>
      <c r="X8" s="65"/>
      <c r="Y8" s="65"/>
      <c r="Z8" s="65"/>
      <c r="AA8" s="65"/>
      <c r="AB8" s="65"/>
      <c r="AC8" s="65"/>
      <c r="AD8" s="65"/>
      <c r="AE8" s="65"/>
      <c r="AF8" s="65"/>
      <c r="AG8" s="65"/>
      <c r="AH8" s="66"/>
      <c r="AI8" s="66"/>
      <c r="AJ8" s="66"/>
      <c r="AK8" s="67"/>
      <c r="AL8" s="68"/>
      <c r="AM8" s="69"/>
      <c r="AN8" s="69"/>
      <c r="AO8" s="70"/>
      <c r="AP8" s="71"/>
      <c r="AQ8" s="71"/>
      <c r="AR8" s="71"/>
      <c r="AS8" s="72"/>
      <c r="AT8" s="72"/>
      <c r="AU8" s="63"/>
      <c r="AV8" s="71"/>
      <c r="AW8" s="71"/>
      <c r="AX8" s="73"/>
      <c r="AY8" s="63"/>
      <c r="AZ8" s="63" t="s">
        <v>26</v>
      </c>
      <c r="BA8" s="63"/>
      <c r="BB8" s="63"/>
      <c r="BC8" s="372">
        <f>DAY(EOMONTH(DATE(AD2,AH2,1),0))</f>
        <v>30</v>
      </c>
      <c r="BD8" s="373"/>
      <c r="BE8" s="63" t="s">
        <v>25</v>
      </c>
      <c r="BF8" s="63"/>
      <c r="BG8" s="63"/>
      <c r="BH8" s="65"/>
      <c r="BK8" s="9"/>
      <c r="BL8" s="9"/>
      <c r="BM8" s="9"/>
    </row>
    <row r="9" spans="2:65" s="8" customFormat="1" ht="5.0999999999999996" customHeight="1">
      <c r="B9" s="79"/>
      <c r="C9" s="80"/>
      <c r="D9" s="80"/>
      <c r="E9" s="80"/>
      <c r="F9" s="80"/>
      <c r="G9" s="80"/>
      <c r="H9" s="71"/>
      <c r="I9" s="71"/>
      <c r="J9" s="71"/>
      <c r="K9" s="71"/>
      <c r="L9" s="71"/>
      <c r="M9" s="71"/>
      <c r="N9" s="71"/>
      <c r="O9" s="71"/>
      <c r="P9" s="65"/>
      <c r="Q9" s="65"/>
      <c r="R9" s="65"/>
      <c r="S9" s="65"/>
      <c r="T9" s="65"/>
      <c r="U9" s="65"/>
      <c r="V9" s="65"/>
      <c r="W9" s="65"/>
      <c r="X9" s="65"/>
      <c r="Y9" s="65"/>
      <c r="Z9" s="65"/>
      <c r="AA9" s="65"/>
      <c r="AB9" s="65"/>
      <c r="AC9" s="65"/>
      <c r="AD9" s="65"/>
      <c r="AE9" s="65"/>
      <c r="AF9" s="65"/>
      <c r="AG9" s="65"/>
      <c r="AH9" s="76"/>
      <c r="AI9" s="67"/>
      <c r="AJ9" s="74"/>
      <c r="AK9" s="66"/>
      <c r="AL9" s="67"/>
      <c r="AM9" s="67"/>
      <c r="AN9" s="67"/>
      <c r="AO9" s="67"/>
      <c r="AP9" s="74"/>
      <c r="AQ9" s="63"/>
      <c r="AR9" s="75"/>
      <c r="AS9" s="75"/>
      <c r="AT9" s="75"/>
      <c r="AU9" s="63"/>
      <c r="AV9" s="63"/>
      <c r="AW9" s="63"/>
      <c r="AX9" s="63"/>
      <c r="AY9" s="63"/>
      <c r="AZ9" s="63"/>
      <c r="BA9" s="63"/>
      <c r="BB9" s="63"/>
      <c r="BC9" s="63"/>
      <c r="BD9" s="63"/>
      <c r="BE9" s="63"/>
      <c r="BF9" s="63"/>
      <c r="BG9" s="63"/>
      <c r="BH9" s="65"/>
      <c r="BK9" s="9"/>
      <c r="BL9" s="9"/>
      <c r="BM9" s="9"/>
    </row>
    <row r="10" spans="2:65" s="8" customFormat="1" ht="21" customHeight="1">
      <c r="B10" s="79"/>
      <c r="C10" s="80"/>
      <c r="D10" s="80"/>
      <c r="E10" s="80"/>
      <c r="F10" s="80"/>
      <c r="G10" s="80"/>
      <c r="H10" s="71"/>
      <c r="I10" s="71"/>
      <c r="J10" s="71"/>
      <c r="K10" s="71"/>
      <c r="L10" s="71"/>
      <c r="M10" s="71"/>
      <c r="N10" s="71"/>
      <c r="O10" s="71"/>
      <c r="P10" s="65"/>
      <c r="Q10" s="65"/>
      <c r="R10" s="65"/>
      <c r="S10" s="65"/>
      <c r="T10" s="65"/>
      <c r="U10" s="65"/>
      <c r="V10" s="65"/>
      <c r="W10" s="65"/>
      <c r="X10" s="65"/>
      <c r="Y10" s="65"/>
      <c r="Z10" s="65"/>
      <c r="AA10" s="65"/>
      <c r="AB10" s="65"/>
      <c r="AC10" s="65"/>
      <c r="AD10" s="65"/>
      <c r="AE10" s="65"/>
      <c r="AF10" s="65"/>
      <c r="AG10" s="65"/>
      <c r="AH10" s="76"/>
      <c r="AI10" s="67"/>
      <c r="AJ10" s="74"/>
      <c r="AK10" s="66"/>
      <c r="AL10" s="67"/>
      <c r="AM10" s="67"/>
      <c r="AN10" s="63"/>
      <c r="AO10" s="63"/>
      <c r="AP10" s="74"/>
      <c r="AQ10" s="63" t="s">
        <v>158</v>
      </c>
      <c r="AR10" s="67"/>
      <c r="AS10" s="67"/>
      <c r="AT10" s="74"/>
      <c r="AU10" s="63"/>
      <c r="AV10" s="75"/>
      <c r="AW10" s="75"/>
      <c r="AX10" s="75"/>
      <c r="AY10" s="63"/>
      <c r="AZ10" s="63"/>
      <c r="BA10" s="64" t="s">
        <v>156</v>
      </c>
      <c r="BB10" s="63"/>
      <c r="BC10" s="370">
        <v>9</v>
      </c>
      <c r="BD10" s="371"/>
      <c r="BE10" s="2" t="s">
        <v>157</v>
      </c>
      <c r="BF10" s="63"/>
      <c r="BG10" s="63"/>
      <c r="BH10" s="65"/>
      <c r="BK10" s="9"/>
      <c r="BL10" s="9"/>
      <c r="BM10" s="9"/>
    </row>
    <row r="11" spans="2:65" s="8" customFormat="1" ht="5.0999999999999996" customHeight="1">
      <c r="B11" s="79"/>
      <c r="C11" s="80"/>
      <c r="D11" s="80"/>
      <c r="E11" s="80"/>
      <c r="F11" s="80"/>
      <c r="G11" s="80"/>
      <c r="H11" s="71"/>
      <c r="I11" s="71"/>
      <c r="J11" s="71"/>
      <c r="K11" s="71"/>
      <c r="L11" s="71"/>
      <c r="M11" s="71"/>
      <c r="N11" s="71"/>
      <c r="O11" s="71"/>
      <c r="P11" s="65"/>
      <c r="Q11" s="65"/>
      <c r="R11" s="65"/>
      <c r="S11" s="65"/>
      <c r="T11" s="65"/>
      <c r="U11" s="65"/>
      <c r="V11" s="65"/>
      <c r="W11" s="65"/>
      <c r="X11" s="65"/>
      <c r="Y11" s="65"/>
      <c r="Z11" s="65"/>
      <c r="AA11" s="65"/>
      <c r="AB11" s="65"/>
      <c r="AC11" s="65"/>
      <c r="AD11" s="65"/>
      <c r="AE11" s="65"/>
      <c r="AF11" s="65"/>
      <c r="AG11" s="65"/>
      <c r="AH11" s="76"/>
      <c r="AI11" s="67"/>
      <c r="AJ11" s="74"/>
      <c r="AK11" s="66"/>
      <c r="AL11" s="67"/>
      <c r="AM11" s="67"/>
      <c r="AN11" s="67"/>
      <c r="AO11" s="67"/>
      <c r="AP11" s="74"/>
      <c r="AQ11" s="63"/>
      <c r="AR11" s="75"/>
      <c r="AS11" s="75"/>
      <c r="AT11" s="75"/>
      <c r="AU11" s="63"/>
      <c r="AV11" s="63"/>
      <c r="AW11" s="63"/>
      <c r="AX11" s="63"/>
      <c r="AY11" s="63"/>
      <c r="AZ11" s="63"/>
      <c r="BA11" s="63"/>
      <c r="BB11" s="63"/>
      <c r="BC11" s="63"/>
      <c r="BD11" s="63"/>
      <c r="BE11" s="63"/>
      <c r="BF11" s="63"/>
      <c r="BG11" s="63"/>
      <c r="BH11" s="65"/>
      <c r="BK11" s="9"/>
      <c r="BL11" s="9"/>
      <c r="BM11" s="9"/>
    </row>
    <row r="12" spans="2:65" s="8" customFormat="1" ht="21" customHeight="1">
      <c r="R12" s="77"/>
      <c r="S12" s="77"/>
      <c r="T12" s="68"/>
      <c r="U12" s="387"/>
      <c r="V12" s="387"/>
      <c r="W12" s="70"/>
      <c r="X12" s="81"/>
      <c r="Y12" s="65"/>
      <c r="Z12" s="65"/>
      <c r="AA12" s="76"/>
      <c r="AB12" s="69"/>
      <c r="AC12" s="70"/>
      <c r="AD12" s="76"/>
      <c r="AE12" s="76"/>
      <c r="AF12" s="76"/>
      <c r="AG12" s="82"/>
      <c r="AH12" s="66"/>
      <c r="AI12" s="74" t="s">
        <v>159</v>
      </c>
      <c r="AJ12" s="66"/>
      <c r="AK12" s="74"/>
      <c r="AL12" s="68"/>
      <c r="AM12" s="69"/>
      <c r="AN12" s="63"/>
      <c r="AO12" s="74"/>
      <c r="AP12" s="74"/>
      <c r="AQ12" s="74"/>
      <c r="AR12" s="74"/>
      <c r="AS12" s="70" t="s">
        <v>160</v>
      </c>
      <c r="AT12" s="74"/>
      <c r="AU12" s="74"/>
      <c r="AV12" s="74"/>
      <c r="AW12" s="74"/>
      <c r="AX12" s="74"/>
      <c r="AY12" s="74"/>
      <c r="AZ12" s="74"/>
      <c r="BA12" s="74"/>
      <c r="BB12" s="74"/>
      <c r="BC12" s="76"/>
      <c r="BD12" s="66"/>
      <c r="BE12" s="67"/>
      <c r="BF12" s="67"/>
      <c r="BG12" s="76"/>
      <c r="BH12" s="67"/>
      <c r="BK12" s="9"/>
      <c r="BL12" s="9"/>
      <c r="BM12" s="9"/>
    </row>
    <row r="13" spans="2:65" s="8" customFormat="1" ht="21" customHeight="1">
      <c r="R13" s="74"/>
      <c r="S13" s="67"/>
      <c r="T13" s="67"/>
      <c r="U13" s="67"/>
      <c r="V13" s="67"/>
      <c r="W13" s="65"/>
      <c r="X13" s="65"/>
      <c r="Y13" s="65"/>
      <c r="Z13" s="65"/>
      <c r="AA13" s="74"/>
      <c r="AB13" s="67"/>
      <c r="AC13" s="67"/>
      <c r="AD13" s="74"/>
      <c r="AE13" s="74"/>
      <c r="AF13" s="74"/>
      <c r="AG13" s="82"/>
      <c r="AH13" s="76"/>
      <c r="AI13" s="66"/>
      <c r="AJ13" s="67"/>
      <c r="AK13" s="66"/>
      <c r="AL13" s="67"/>
      <c r="AM13" s="415">
        <v>1</v>
      </c>
      <c r="AN13" s="415"/>
      <c r="AO13" s="63" t="s">
        <v>153</v>
      </c>
      <c r="AP13" s="70"/>
      <c r="AQ13" s="76"/>
      <c r="AR13" s="76"/>
      <c r="AS13" s="70" t="s">
        <v>83</v>
      </c>
      <c r="AT13" s="67"/>
      <c r="AU13" s="67"/>
      <c r="AV13" s="67"/>
      <c r="AW13" s="67"/>
      <c r="AX13" s="67"/>
      <c r="AY13" s="67"/>
      <c r="AZ13" s="67"/>
      <c r="BA13" s="67"/>
      <c r="BB13" s="364">
        <v>0.29166666666666669</v>
      </c>
      <c r="BC13" s="365"/>
      <c r="BD13" s="366"/>
      <c r="BE13" s="73" t="s">
        <v>17</v>
      </c>
      <c r="BF13" s="364">
        <v>0.83333333333333337</v>
      </c>
      <c r="BG13" s="365"/>
      <c r="BH13" s="366"/>
      <c r="BK13" s="9"/>
      <c r="BL13" s="9"/>
      <c r="BM13" s="9"/>
    </row>
    <row r="14" spans="2:65" s="8" customFormat="1" ht="21" customHeight="1">
      <c r="R14" s="83"/>
      <c r="S14" s="83"/>
      <c r="T14" s="83"/>
      <c r="U14" s="83"/>
      <c r="V14" s="83"/>
      <c r="W14" s="83"/>
      <c r="X14" s="65"/>
      <c r="Y14" s="65"/>
      <c r="Z14" s="65"/>
      <c r="AA14" s="73"/>
      <c r="AB14" s="83"/>
      <c r="AC14" s="83"/>
      <c r="AD14" s="73"/>
      <c r="AE14" s="76"/>
      <c r="AF14" s="76"/>
      <c r="AG14" s="78"/>
      <c r="AH14" s="70"/>
      <c r="AI14" s="66"/>
      <c r="AJ14" s="67"/>
      <c r="AK14" s="66"/>
      <c r="AL14" s="67"/>
      <c r="AM14" s="415">
        <v>1</v>
      </c>
      <c r="AN14" s="415"/>
      <c r="AO14" s="203" t="s">
        <v>154</v>
      </c>
      <c r="AP14" s="204"/>
      <c r="AQ14" s="204"/>
      <c r="AR14" s="77"/>
      <c r="AS14" s="70" t="s">
        <v>84</v>
      </c>
      <c r="AT14" s="67"/>
      <c r="AU14" s="67"/>
      <c r="AV14" s="67"/>
      <c r="AW14" s="67"/>
      <c r="AX14" s="67"/>
      <c r="AY14" s="67"/>
      <c r="AZ14" s="67"/>
      <c r="BA14" s="67"/>
      <c r="BB14" s="364">
        <v>0.83333333333333337</v>
      </c>
      <c r="BC14" s="365"/>
      <c r="BD14" s="366"/>
      <c r="BE14" s="73" t="s">
        <v>17</v>
      </c>
      <c r="BF14" s="364">
        <v>0.29166666666666669</v>
      </c>
      <c r="BG14" s="365"/>
      <c r="BH14" s="366"/>
      <c r="BK14" s="9"/>
      <c r="BL14" s="9"/>
      <c r="BM14" s="9"/>
    </row>
    <row r="15" spans="2:65" s="8" customFormat="1" ht="21" customHeight="1">
      <c r="R15" s="83"/>
      <c r="S15" s="83"/>
      <c r="T15" s="83"/>
      <c r="U15" s="83"/>
      <c r="V15" s="83"/>
      <c r="W15" s="83"/>
      <c r="X15" s="65"/>
      <c r="Y15" s="65"/>
      <c r="Z15" s="65"/>
      <c r="AA15" s="73"/>
      <c r="AB15" s="83"/>
      <c r="AC15" s="83"/>
      <c r="AD15" s="73"/>
      <c r="AE15" s="76"/>
      <c r="AF15" s="76"/>
      <c r="AG15" s="78"/>
      <c r="AH15" s="70"/>
      <c r="AI15" s="66"/>
      <c r="AJ15" s="67"/>
      <c r="AK15" s="66"/>
      <c r="AL15" s="67"/>
      <c r="AM15" s="227"/>
      <c r="AN15" s="227"/>
      <c r="AO15" s="248"/>
      <c r="AP15" s="249"/>
      <c r="AQ15" s="249"/>
      <c r="AR15" s="247"/>
      <c r="AS15" s="246"/>
      <c r="AT15" s="232"/>
      <c r="AU15" s="232"/>
      <c r="AV15" s="232"/>
      <c r="AW15" s="232"/>
      <c r="AX15" s="232"/>
      <c r="AY15" s="232"/>
      <c r="AZ15" s="232"/>
      <c r="BA15" s="232"/>
      <c r="BB15" s="228"/>
      <c r="BC15" s="228"/>
      <c r="BD15" s="228"/>
      <c r="BE15" s="243"/>
      <c r="BF15" s="228"/>
      <c r="BG15" s="228"/>
      <c r="BH15" s="228"/>
      <c r="BK15" s="9"/>
      <c r="BL15" s="9"/>
      <c r="BM15" s="9"/>
    </row>
    <row r="16" spans="2:65" s="8" customFormat="1" ht="21" customHeight="1">
      <c r="R16" s="83"/>
      <c r="S16" s="83"/>
      <c r="T16" s="83"/>
      <c r="U16" s="83"/>
      <c r="V16" s="83"/>
      <c r="W16" s="83"/>
      <c r="X16" s="65"/>
      <c r="Y16" s="65"/>
      <c r="Z16" s="65"/>
      <c r="AA16" s="73"/>
      <c r="AB16" s="83"/>
      <c r="AC16" s="83"/>
      <c r="AD16" s="73"/>
      <c r="AE16" s="76"/>
      <c r="AF16" s="76"/>
      <c r="AG16" s="78"/>
      <c r="AH16" s="70"/>
      <c r="AI16" s="66"/>
      <c r="AJ16" s="67"/>
      <c r="AK16" s="66"/>
      <c r="AL16" s="67"/>
      <c r="AM16" s="247" t="s">
        <v>204</v>
      </c>
      <c r="AN16" s="227"/>
      <c r="AO16" s="203"/>
      <c r="AP16" s="204"/>
      <c r="AQ16" s="204"/>
      <c r="AR16" s="77"/>
      <c r="AS16" s="70"/>
      <c r="AT16" s="67"/>
      <c r="AU16" s="67"/>
      <c r="AV16" s="67"/>
      <c r="AW16" s="67"/>
      <c r="AX16" s="67"/>
      <c r="AY16" s="67"/>
      <c r="AZ16" s="67"/>
      <c r="BA16" s="67"/>
      <c r="BB16" s="416">
        <v>1</v>
      </c>
      <c r="BC16" s="417"/>
      <c r="BD16" s="417"/>
      <c r="BE16" s="418"/>
      <c r="BF16" s="393" t="s">
        <v>198</v>
      </c>
      <c r="BG16" s="393"/>
      <c r="BH16" s="263"/>
      <c r="BK16" s="9"/>
      <c r="BL16" s="9"/>
      <c r="BM16" s="9"/>
    </row>
    <row r="17" spans="2:65" s="8" customFormat="1" ht="9.75" customHeight="1">
      <c r="R17" s="83"/>
      <c r="S17" s="83"/>
      <c r="T17" s="83"/>
      <c r="U17" s="83"/>
      <c r="V17" s="83"/>
      <c r="W17" s="83"/>
      <c r="X17" s="65"/>
      <c r="Y17" s="65"/>
      <c r="Z17" s="65"/>
      <c r="AA17" s="73"/>
      <c r="AB17" s="83"/>
      <c r="AC17" s="83"/>
      <c r="AD17" s="73"/>
      <c r="AE17" s="76"/>
      <c r="AF17" s="76"/>
      <c r="AG17" s="78"/>
      <c r="AH17" s="70"/>
      <c r="AI17" s="66"/>
      <c r="AJ17" s="67"/>
      <c r="AK17" s="66"/>
      <c r="AL17" s="67"/>
      <c r="AM17" s="227"/>
      <c r="AN17" s="227"/>
      <c r="AO17" s="203"/>
      <c r="AP17" s="204"/>
      <c r="AQ17" s="204"/>
      <c r="AR17" s="77"/>
      <c r="AS17" s="70"/>
      <c r="AT17" s="67"/>
      <c r="AU17" s="67"/>
      <c r="AV17" s="67"/>
      <c r="AW17" s="67"/>
      <c r="AX17" s="67"/>
      <c r="AY17" s="67"/>
      <c r="AZ17" s="67"/>
      <c r="BA17" s="67"/>
      <c r="BB17" s="228"/>
      <c r="BC17" s="228"/>
      <c r="BD17" s="228"/>
      <c r="BE17" s="243"/>
      <c r="BF17" s="228"/>
      <c r="BG17" s="228"/>
      <c r="BH17" s="263"/>
      <c r="BK17" s="9"/>
      <c r="BL17" s="9"/>
      <c r="BM17" s="9"/>
    </row>
    <row r="18" spans="2:65" s="8" customFormat="1" ht="21" customHeight="1">
      <c r="R18" s="83"/>
      <c r="S18" s="83"/>
      <c r="T18" s="83"/>
      <c r="U18" s="83"/>
      <c r="V18" s="83"/>
      <c r="W18" s="83"/>
      <c r="X18" s="65"/>
      <c r="Y18" s="65"/>
      <c r="Z18" s="65"/>
      <c r="AA18" s="73"/>
      <c r="AB18" s="83"/>
      <c r="AC18" s="83"/>
      <c r="AD18" s="73"/>
      <c r="AE18" s="76"/>
      <c r="AF18" s="76"/>
      <c r="AG18" s="78"/>
      <c r="AH18" s="70"/>
      <c r="AI18" s="66"/>
      <c r="AJ18" s="67"/>
      <c r="AK18" s="66"/>
      <c r="AL18" s="67"/>
      <c r="AM18" s="227"/>
      <c r="AN18" s="227"/>
      <c r="AO18" s="203"/>
      <c r="AP18" s="204"/>
      <c r="AQ18" s="204"/>
      <c r="AR18" s="77"/>
      <c r="AS18" s="70"/>
      <c r="AT18" s="67"/>
      <c r="AU18" s="67"/>
      <c r="AV18" s="67"/>
      <c r="AW18" s="67"/>
      <c r="AX18" s="67"/>
      <c r="AY18" s="67"/>
      <c r="AZ18" s="67"/>
      <c r="BA18" s="67"/>
      <c r="BB18" s="416">
        <v>1</v>
      </c>
      <c r="BC18" s="417"/>
      <c r="BD18" s="417"/>
      <c r="BE18" s="418"/>
      <c r="BF18" s="419" t="s">
        <v>199</v>
      </c>
      <c r="BG18" s="419"/>
      <c r="BH18" s="263"/>
      <c r="BK18" s="9"/>
      <c r="BL18" s="9"/>
      <c r="BM18" s="9"/>
    </row>
    <row r="19" spans="2:65" s="8" customFormat="1" ht="9" customHeight="1">
      <c r="R19" s="83"/>
      <c r="S19" s="83"/>
      <c r="T19" s="83"/>
      <c r="U19" s="83"/>
      <c r="V19" s="83"/>
      <c r="W19" s="83"/>
      <c r="X19" s="65"/>
      <c r="Y19" s="65"/>
      <c r="Z19" s="65"/>
      <c r="AA19" s="73"/>
      <c r="AB19" s="83"/>
      <c r="AC19" s="83"/>
      <c r="AD19" s="73"/>
      <c r="AE19" s="76"/>
      <c r="AF19" s="76"/>
      <c r="AG19" s="78"/>
      <c r="AH19" s="70"/>
      <c r="AI19" s="66"/>
      <c r="AJ19" s="67"/>
      <c r="AK19" s="66"/>
      <c r="AL19" s="67"/>
      <c r="AM19" s="227"/>
      <c r="AN19" s="227"/>
      <c r="AO19" s="203"/>
      <c r="AP19" s="204"/>
      <c r="AQ19" s="204"/>
      <c r="AR19" s="77"/>
      <c r="AS19" s="70"/>
      <c r="AT19" s="67"/>
      <c r="AU19" s="262"/>
      <c r="AV19" s="262"/>
      <c r="AW19" s="262"/>
      <c r="AX19" s="262"/>
      <c r="AY19" s="262"/>
      <c r="AZ19" s="262"/>
      <c r="BA19" s="262"/>
      <c r="BB19" s="263"/>
      <c r="BC19" s="263"/>
      <c r="BD19" s="263"/>
      <c r="BE19" s="264"/>
      <c r="BF19" s="263"/>
      <c r="BG19" s="263"/>
      <c r="BH19" s="263"/>
      <c r="BK19" s="9"/>
      <c r="BL19" s="9"/>
      <c r="BM19" s="9"/>
    </row>
    <row r="20" spans="2:65" s="8" customFormat="1" ht="21" customHeight="1">
      <c r="C20" s="270" t="s">
        <v>196</v>
      </c>
      <c r="D20" s="271"/>
      <c r="E20" s="271"/>
      <c r="F20" s="271"/>
      <c r="G20" s="271"/>
      <c r="H20" s="271"/>
      <c r="I20" s="272" t="s">
        <v>193</v>
      </c>
      <c r="J20" s="468" t="s">
        <v>210</v>
      </c>
      <c r="K20" s="469"/>
      <c r="L20" s="469"/>
      <c r="M20" s="470"/>
      <c r="N20" s="273" t="s">
        <v>194</v>
      </c>
      <c r="O20" s="468" t="s">
        <v>207</v>
      </c>
      <c r="P20" s="469"/>
      <c r="Q20" s="469"/>
      <c r="R20" s="469"/>
      <c r="S20" s="470"/>
      <c r="T20" s="295" t="s">
        <v>195</v>
      </c>
      <c r="U20" s="274"/>
      <c r="V20" s="274"/>
      <c r="W20" s="274"/>
      <c r="X20" s="275"/>
      <c r="Y20" s="65"/>
      <c r="Z20" s="65"/>
      <c r="AA20" s="73"/>
      <c r="AB20" s="83"/>
      <c r="AC20" s="83"/>
      <c r="AD20" s="73"/>
      <c r="AE20" s="76"/>
      <c r="AF20" s="76"/>
      <c r="AG20" s="78"/>
      <c r="AH20" s="70"/>
      <c r="AI20" s="66"/>
      <c r="AJ20" s="67"/>
      <c r="AK20" s="67" t="s">
        <v>205</v>
      </c>
      <c r="AN20" s="232"/>
      <c r="AO20" s="229"/>
      <c r="AP20" s="227"/>
      <c r="AQ20" s="248"/>
      <c r="AR20" s="249"/>
      <c r="AS20" s="249"/>
      <c r="AT20" s="247"/>
      <c r="AU20" s="247"/>
      <c r="AV20" s="232"/>
      <c r="AW20" s="364">
        <v>0.375</v>
      </c>
      <c r="AX20" s="365"/>
      <c r="AY20" s="366"/>
      <c r="AZ20" s="76" t="s">
        <v>17</v>
      </c>
      <c r="BA20" s="364">
        <v>0.70833333333333337</v>
      </c>
      <c r="BB20" s="365"/>
      <c r="BC20" s="366"/>
      <c r="BD20" s="276" t="s">
        <v>200</v>
      </c>
      <c r="BE20" s="67"/>
      <c r="BF20" s="67"/>
      <c r="BG20" s="67"/>
      <c r="BK20" s="9"/>
      <c r="BL20" s="9"/>
      <c r="BM20" s="9"/>
    </row>
    <row r="21" spans="2:65" s="8" customFormat="1" ht="9.75" customHeight="1">
      <c r="R21" s="83"/>
      <c r="S21" s="83"/>
      <c r="T21" s="83"/>
      <c r="U21" s="83"/>
      <c r="V21" s="83"/>
      <c r="W21" s="83"/>
      <c r="X21" s="65"/>
      <c r="Y21" s="65"/>
      <c r="Z21" s="65"/>
      <c r="AA21" s="73"/>
      <c r="AB21" s="83"/>
      <c r="AC21" s="83"/>
      <c r="AD21" s="73"/>
      <c r="AE21" s="76"/>
      <c r="AF21" s="76"/>
      <c r="AG21" s="78"/>
      <c r="AH21" s="70"/>
      <c r="AI21" s="66"/>
      <c r="AJ21" s="67"/>
      <c r="AK21" s="66"/>
      <c r="AL21" s="67"/>
      <c r="AM21" s="227"/>
      <c r="AN21" s="227"/>
      <c r="AO21" s="203"/>
      <c r="AP21" s="204"/>
      <c r="AQ21" s="204"/>
      <c r="AR21" s="77"/>
      <c r="AS21" s="70"/>
      <c r="AT21" s="67"/>
      <c r="AU21" s="67"/>
      <c r="AV21" s="67"/>
      <c r="AW21" s="67"/>
      <c r="AX21" s="67"/>
      <c r="AY21" s="67"/>
      <c r="AZ21" s="67"/>
      <c r="BA21" s="67"/>
      <c r="BB21" s="228"/>
      <c r="BC21" s="228"/>
      <c r="BD21" s="228"/>
      <c r="BE21" s="243"/>
      <c r="BF21" s="228"/>
      <c r="BG21" s="228"/>
      <c r="BH21" s="228"/>
      <c r="BK21" s="9"/>
      <c r="BL21" s="9"/>
      <c r="BM21" s="9"/>
    </row>
    <row r="22" spans="2:65" s="8" customFormat="1" ht="21" customHeight="1">
      <c r="R22" s="83"/>
      <c r="S22" s="83"/>
      <c r="T22" s="83"/>
      <c r="U22" s="83"/>
      <c r="V22" s="83"/>
      <c r="W22" s="83"/>
      <c r="X22" s="65"/>
      <c r="Y22" s="65"/>
      <c r="Z22" s="65"/>
      <c r="AA22" s="73"/>
      <c r="AB22" s="83"/>
      <c r="AC22" s="83"/>
      <c r="AD22" s="73"/>
      <c r="AE22" s="76"/>
      <c r="AF22" s="76"/>
      <c r="AG22" s="78"/>
      <c r="AH22" s="70"/>
      <c r="AI22" s="66"/>
      <c r="AJ22" s="67"/>
      <c r="AK22" s="67" t="s">
        <v>206</v>
      </c>
      <c r="AL22" s="67"/>
      <c r="AM22" s="227"/>
      <c r="AN22" s="227"/>
      <c r="AO22" s="203"/>
      <c r="AP22" s="204"/>
      <c r="AQ22" s="204"/>
      <c r="AR22" s="77"/>
      <c r="AS22" s="70"/>
      <c r="AT22" s="67"/>
      <c r="AU22" s="67"/>
      <c r="AV22" s="67"/>
      <c r="AW22" s="364" t="s">
        <v>24</v>
      </c>
      <c r="AX22" s="365"/>
      <c r="AY22" s="366"/>
      <c r="AZ22" s="76" t="s">
        <v>17</v>
      </c>
      <c r="BA22" s="364" t="s">
        <v>211</v>
      </c>
      <c r="BB22" s="365"/>
      <c r="BC22" s="366"/>
      <c r="BD22" s="420" t="s">
        <v>215</v>
      </c>
      <c r="BE22" s="421"/>
      <c r="BF22" s="422" t="s">
        <v>216</v>
      </c>
      <c r="BG22" s="423"/>
      <c r="BH22" s="65" t="s">
        <v>217</v>
      </c>
      <c r="BK22" s="9"/>
      <c r="BL22" s="9"/>
      <c r="BM22" s="9"/>
    </row>
    <row r="23" spans="2:65" ht="12" customHeight="1" thickBot="1">
      <c r="B23" s="84"/>
      <c r="C23" s="85"/>
      <c r="D23" s="85"/>
      <c r="E23" s="85"/>
      <c r="F23" s="85"/>
      <c r="G23" s="85"/>
      <c r="H23" s="85"/>
      <c r="I23" s="84"/>
      <c r="J23" s="84"/>
      <c r="K23" s="84"/>
      <c r="L23" s="84"/>
      <c r="M23" s="84"/>
      <c r="N23" s="84"/>
      <c r="O23" s="84"/>
      <c r="P23" s="84"/>
      <c r="Q23" s="84"/>
      <c r="R23" s="84"/>
      <c r="S23" s="84"/>
      <c r="T23" s="84"/>
      <c r="U23" s="84"/>
      <c r="V23" s="84"/>
      <c r="W23" s="84"/>
      <c r="X23" s="84"/>
      <c r="Y23" s="84"/>
      <c r="Z23" s="84"/>
      <c r="AA23" s="85"/>
      <c r="AB23" s="84"/>
      <c r="AC23" s="84"/>
      <c r="AD23" s="84"/>
      <c r="AE23" s="84"/>
      <c r="AF23" s="84"/>
      <c r="AG23" s="84"/>
      <c r="AH23" s="84"/>
      <c r="AI23" s="84"/>
      <c r="AJ23" s="84"/>
      <c r="AK23" s="84"/>
      <c r="AL23" s="84"/>
      <c r="AM23" s="84"/>
      <c r="AR23" s="3"/>
      <c r="AU23" s="265"/>
      <c r="AV23" s="265"/>
      <c r="AW23" s="265"/>
      <c r="AX23" s="265"/>
      <c r="AY23" s="265"/>
      <c r="AZ23" s="265"/>
      <c r="BA23" s="265"/>
      <c r="BB23" s="265"/>
      <c r="BC23" s="265"/>
      <c r="BD23" s="265"/>
      <c r="BE23" s="265"/>
      <c r="BF23" s="265"/>
      <c r="BG23" s="265"/>
      <c r="BH23" s="265"/>
      <c r="BI23" s="4"/>
      <c r="BJ23" s="4"/>
      <c r="BK23" s="4"/>
    </row>
    <row r="24" spans="2:65" ht="21.6" customHeight="1">
      <c r="B24" s="339" t="s">
        <v>20</v>
      </c>
      <c r="C24" s="342" t="s">
        <v>161</v>
      </c>
      <c r="D24" s="343"/>
      <c r="E24" s="344"/>
      <c r="F24" s="217"/>
      <c r="G24" s="150"/>
      <c r="H24" s="351" t="s">
        <v>162</v>
      </c>
      <c r="I24" s="354" t="s">
        <v>163</v>
      </c>
      <c r="J24" s="343"/>
      <c r="K24" s="343"/>
      <c r="L24" s="344"/>
      <c r="M24" s="354" t="s">
        <v>164</v>
      </c>
      <c r="N24" s="343"/>
      <c r="O24" s="344"/>
      <c r="P24" s="354" t="s">
        <v>85</v>
      </c>
      <c r="Q24" s="343"/>
      <c r="R24" s="343"/>
      <c r="S24" s="343"/>
      <c r="T24" s="394"/>
      <c r="U24" s="107"/>
      <c r="V24" s="108"/>
      <c r="W24" s="108"/>
      <c r="X24" s="108"/>
      <c r="Y24" s="108"/>
      <c r="Z24" s="108"/>
      <c r="AA24" s="108"/>
      <c r="AB24" s="108"/>
      <c r="AC24" s="108"/>
      <c r="AD24" s="108"/>
      <c r="AE24" s="108"/>
      <c r="AF24" s="108"/>
      <c r="AG24" s="108"/>
      <c r="AH24" s="108"/>
      <c r="AI24" s="202" t="s">
        <v>165</v>
      </c>
      <c r="AJ24" s="108"/>
      <c r="AK24" s="108"/>
      <c r="AL24" s="108"/>
      <c r="AM24" s="108"/>
      <c r="AN24" s="108" t="s">
        <v>144</v>
      </c>
      <c r="AO24" s="108"/>
      <c r="AP24" s="110"/>
      <c r="AQ24" s="109"/>
      <c r="AR24" s="108" t="s">
        <v>2</v>
      </c>
      <c r="AS24" s="108"/>
      <c r="AT24" s="108"/>
      <c r="AU24" s="108"/>
      <c r="AV24" s="108"/>
      <c r="AW24" s="108"/>
      <c r="AX24" s="108"/>
      <c r="AY24" s="111"/>
      <c r="AZ24" s="397" t="str">
        <f>IF(BC3="計画","(12)1～4週目の勤務時間数合計","(12)1か月の勤務時間数　合計")</f>
        <v>(12)1か月の勤務時間数　合計</v>
      </c>
      <c r="BA24" s="398"/>
      <c r="BB24" s="403" t="s">
        <v>166</v>
      </c>
      <c r="BC24" s="404"/>
      <c r="BD24" s="403" t="s">
        <v>221</v>
      </c>
      <c r="BE24" s="412"/>
      <c r="BF24" s="412"/>
      <c r="BG24" s="412"/>
      <c r="BH24" s="404"/>
    </row>
    <row r="25" spans="2:65" ht="20.25" customHeight="1">
      <c r="B25" s="340"/>
      <c r="C25" s="345"/>
      <c r="D25" s="346"/>
      <c r="E25" s="347"/>
      <c r="F25" s="218"/>
      <c r="G25" s="151"/>
      <c r="H25" s="352"/>
      <c r="I25" s="355"/>
      <c r="J25" s="346"/>
      <c r="K25" s="346"/>
      <c r="L25" s="347"/>
      <c r="M25" s="355"/>
      <c r="N25" s="346"/>
      <c r="O25" s="347"/>
      <c r="P25" s="355"/>
      <c r="Q25" s="346"/>
      <c r="R25" s="346"/>
      <c r="S25" s="346"/>
      <c r="T25" s="395"/>
      <c r="U25" s="409" t="s">
        <v>11</v>
      </c>
      <c r="V25" s="409"/>
      <c r="W25" s="409"/>
      <c r="X25" s="409"/>
      <c r="Y25" s="409"/>
      <c r="Z25" s="409"/>
      <c r="AA25" s="410"/>
      <c r="AB25" s="411" t="s">
        <v>12</v>
      </c>
      <c r="AC25" s="409"/>
      <c r="AD25" s="409"/>
      <c r="AE25" s="409"/>
      <c r="AF25" s="409"/>
      <c r="AG25" s="409"/>
      <c r="AH25" s="410"/>
      <c r="AI25" s="411" t="s">
        <v>13</v>
      </c>
      <c r="AJ25" s="409"/>
      <c r="AK25" s="409"/>
      <c r="AL25" s="409"/>
      <c r="AM25" s="409"/>
      <c r="AN25" s="409"/>
      <c r="AO25" s="410"/>
      <c r="AP25" s="411" t="s">
        <v>14</v>
      </c>
      <c r="AQ25" s="409"/>
      <c r="AR25" s="409"/>
      <c r="AS25" s="409"/>
      <c r="AT25" s="409"/>
      <c r="AU25" s="409"/>
      <c r="AV25" s="410"/>
      <c r="AW25" s="411" t="s">
        <v>15</v>
      </c>
      <c r="AX25" s="409"/>
      <c r="AY25" s="409"/>
      <c r="AZ25" s="399"/>
      <c r="BA25" s="400"/>
      <c r="BB25" s="405"/>
      <c r="BC25" s="406"/>
      <c r="BD25" s="405"/>
      <c r="BE25" s="413"/>
      <c r="BF25" s="413"/>
      <c r="BG25" s="413"/>
      <c r="BH25" s="406"/>
    </row>
    <row r="26" spans="2:65" ht="20.25" customHeight="1">
      <c r="B26" s="340"/>
      <c r="C26" s="345"/>
      <c r="D26" s="346"/>
      <c r="E26" s="347"/>
      <c r="F26" s="218"/>
      <c r="G26" s="151"/>
      <c r="H26" s="352"/>
      <c r="I26" s="355"/>
      <c r="J26" s="346"/>
      <c r="K26" s="346"/>
      <c r="L26" s="347"/>
      <c r="M26" s="355"/>
      <c r="N26" s="346"/>
      <c r="O26" s="347"/>
      <c r="P26" s="355"/>
      <c r="Q26" s="346"/>
      <c r="R26" s="346"/>
      <c r="S26" s="346"/>
      <c r="T26" s="395"/>
      <c r="U26" s="116">
        <v>1</v>
      </c>
      <c r="V26" s="117">
        <v>2</v>
      </c>
      <c r="W26" s="117">
        <v>3</v>
      </c>
      <c r="X26" s="117">
        <v>4</v>
      </c>
      <c r="Y26" s="117">
        <v>5</v>
      </c>
      <c r="Z26" s="117">
        <v>6</v>
      </c>
      <c r="AA26" s="118">
        <v>7</v>
      </c>
      <c r="AB26" s="119">
        <v>8</v>
      </c>
      <c r="AC26" s="117">
        <v>9</v>
      </c>
      <c r="AD26" s="117">
        <v>10</v>
      </c>
      <c r="AE26" s="117">
        <v>11</v>
      </c>
      <c r="AF26" s="117">
        <v>12</v>
      </c>
      <c r="AG26" s="117">
        <v>13</v>
      </c>
      <c r="AH26" s="118">
        <v>14</v>
      </c>
      <c r="AI26" s="116">
        <v>15</v>
      </c>
      <c r="AJ26" s="117">
        <v>16</v>
      </c>
      <c r="AK26" s="117">
        <v>17</v>
      </c>
      <c r="AL26" s="117">
        <v>18</v>
      </c>
      <c r="AM26" s="117">
        <v>19</v>
      </c>
      <c r="AN26" s="117">
        <v>20</v>
      </c>
      <c r="AO26" s="118">
        <v>21</v>
      </c>
      <c r="AP26" s="119">
        <v>22</v>
      </c>
      <c r="AQ26" s="117">
        <v>23</v>
      </c>
      <c r="AR26" s="117">
        <v>24</v>
      </c>
      <c r="AS26" s="117">
        <v>25</v>
      </c>
      <c r="AT26" s="117">
        <v>26</v>
      </c>
      <c r="AU26" s="117">
        <v>27</v>
      </c>
      <c r="AV26" s="118">
        <v>28</v>
      </c>
      <c r="AW26" s="120">
        <f>IF($BC$3="暦月",IF(DAY(DATE($AD$2,$AH$2,29))=29,29,""),"")</f>
        <v>29</v>
      </c>
      <c r="AX26" s="121">
        <f>IF($BC$3="暦月",IF(DAY(DATE($AD$2,$AH$2,30))=30,30,""),"")</f>
        <v>30</v>
      </c>
      <c r="AY26" s="122" t="str">
        <f>IF($BC$3="暦月",IF(DAY(DATE($AD$2,$AH$2,31))=31,31,""),"")</f>
        <v/>
      </c>
      <c r="AZ26" s="399"/>
      <c r="BA26" s="400"/>
      <c r="BB26" s="405"/>
      <c r="BC26" s="406"/>
      <c r="BD26" s="405"/>
      <c r="BE26" s="413"/>
      <c r="BF26" s="413"/>
      <c r="BG26" s="413"/>
      <c r="BH26" s="406"/>
    </row>
    <row r="27" spans="2:65" ht="20.25" hidden="1" customHeight="1">
      <c r="B27" s="340"/>
      <c r="C27" s="345"/>
      <c r="D27" s="346"/>
      <c r="E27" s="347"/>
      <c r="F27" s="218"/>
      <c r="G27" s="151"/>
      <c r="H27" s="352"/>
      <c r="I27" s="355"/>
      <c r="J27" s="346"/>
      <c r="K27" s="346"/>
      <c r="L27" s="347"/>
      <c r="M27" s="355"/>
      <c r="N27" s="346"/>
      <c r="O27" s="347"/>
      <c r="P27" s="355"/>
      <c r="Q27" s="346"/>
      <c r="R27" s="346"/>
      <c r="S27" s="346"/>
      <c r="T27" s="395"/>
      <c r="U27" s="116">
        <f>WEEKDAY(DATE($AD$2,$AH$2,1))</f>
        <v>5</v>
      </c>
      <c r="V27" s="117">
        <f>WEEKDAY(DATE($AD$2,$AH$2,2))</f>
        <v>6</v>
      </c>
      <c r="W27" s="117">
        <f>WEEKDAY(DATE($AD$2,$AH$2,3))</f>
        <v>7</v>
      </c>
      <c r="X27" s="117">
        <f>WEEKDAY(DATE($AD$2,$AH$2,4))</f>
        <v>1</v>
      </c>
      <c r="Y27" s="117">
        <f>WEEKDAY(DATE($AD$2,$AH$2,5))</f>
        <v>2</v>
      </c>
      <c r="Z27" s="117">
        <f>WEEKDAY(DATE($AD$2,$AH$2,6))</f>
        <v>3</v>
      </c>
      <c r="AA27" s="118">
        <f>WEEKDAY(DATE($AD$2,$AH$2,7))</f>
        <v>4</v>
      </c>
      <c r="AB27" s="119">
        <f>WEEKDAY(DATE($AD$2,$AH$2,8))</f>
        <v>5</v>
      </c>
      <c r="AC27" s="117">
        <f>WEEKDAY(DATE($AD$2,$AH$2,9))</f>
        <v>6</v>
      </c>
      <c r="AD27" s="117">
        <f>WEEKDAY(DATE($AD$2,$AH$2,10))</f>
        <v>7</v>
      </c>
      <c r="AE27" s="117">
        <f>WEEKDAY(DATE($AD$2,$AH$2,11))</f>
        <v>1</v>
      </c>
      <c r="AF27" s="117">
        <f>WEEKDAY(DATE($AD$2,$AH$2,12))</f>
        <v>2</v>
      </c>
      <c r="AG27" s="117">
        <f>WEEKDAY(DATE($AD$2,$AH$2,13))</f>
        <v>3</v>
      </c>
      <c r="AH27" s="118">
        <f>WEEKDAY(DATE($AD$2,$AH$2,14))</f>
        <v>4</v>
      </c>
      <c r="AI27" s="119">
        <f>WEEKDAY(DATE($AD$2,$AH$2,15))</f>
        <v>5</v>
      </c>
      <c r="AJ27" s="117">
        <f>WEEKDAY(DATE($AD$2,$AH$2,16))</f>
        <v>6</v>
      </c>
      <c r="AK27" s="117">
        <f>WEEKDAY(DATE($AD$2,$AH$2,17))</f>
        <v>7</v>
      </c>
      <c r="AL27" s="117">
        <f>WEEKDAY(DATE($AD$2,$AH$2,18))</f>
        <v>1</v>
      </c>
      <c r="AM27" s="117">
        <f>WEEKDAY(DATE($AD$2,$AH$2,19))</f>
        <v>2</v>
      </c>
      <c r="AN27" s="117">
        <f>WEEKDAY(DATE($AD$2,$AH$2,20))</f>
        <v>3</v>
      </c>
      <c r="AO27" s="118">
        <f>WEEKDAY(DATE($AD$2,$AH$2,21))</f>
        <v>4</v>
      </c>
      <c r="AP27" s="119">
        <f>WEEKDAY(DATE($AD$2,$AH$2,22))</f>
        <v>5</v>
      </c>
      <c r="AQ27" s="117">
        <f>WEEKDAY(DATE($AD$2,$AH$2,23))</f>
        <v>6</v>
      </c>
      <c r="AR27" s="117">
        <f>WEEKDAY(DATE($AD$2,$AH$2,24))</f>
        <v>7</v>
      </c>
      <c r="AS27" s="117">
        <f>WEEKDAY(DATE($AD$2,$AH$2,25))</f>
        <v>1</v>
      </c>
      <c r="AT27" s="117">
        <f>WEEKDAY(DATE($AD$2,$AH$2,26))</f>
        <v>2</v>
      </c>
      <c r="AU27" s="117">
        <f>WEEKDAY(DATE($AD$2,$AH$2,27))</f>
        <v>3</v>
      </c>
      <c r="AV27" s="118">
        <f>WEEKDAY(DATE($AD$2,$AH$2,28))</f>
        <v>4</v>
      </c>
      <c r="AW27" s="119">
        <f>IF(AW26=29,WEEKDAY(DATE($AD$2,$AH$2,29)),0)</f>
        <v>5</v>
      </c>
      <c r="AX27" s="117">
        <f>IF(AX26=30,WEEKDAY(DATE($AD$2,$AH$2,30)),0)</f>
        <v>6</v>
      </c>
      <c r="AY27" s="118">
        <f>IF(AY26=31,WEEKDAY(DATE($AD$2,$AH$2,31)),0)</f>
        <v>0</v>
      </c>
      <c r="AZ27" s="399"/>
      <c r="BA27" s="400"/>
      <c r="BB27" s="405"/>
      <c r="BC27" s="406"/>
      <c r="BD27" s="405"/>
      <c r="BE27" s="413"/>
      <c r="BF27" s="413"/>
      <c r="BG27" s="413"/>
      <c r="BH27" s="406"/>
    </row>
    <row r="28" spans="2:65" ht="20.25" customHeight="1" thickBot="1">
      <c r="B28" s="341"/>
      <c r="C28" s="348"/>
      <c r="D28" s="349"/>
      <c r="E28" s="350"/>
      <c r="F28" s="219"/>
      <c r="G28" s="152"/>
      <c r="H28" s="353"/>
      <c r="I28" s="356"/>
      <c r="J28" s="349"/>
      <c r="K28" s="349"/>
      <c r="L28" s="350"/>
      <c r="M28" s="356"/>
      <c r="N28" s="349"/>
      <c r="O28" s="350"/>
      <c r="P28" s="356"/>
      <c r="Q28" s="349"/>
      <c r="R28" s="349"/>
      <c r="S28" s="349"/>
      <c r="T28" s="396"/>
      <c r="U28" s="123" t="str">
        <f t="shared" ref="U28:AV28" si="0">IF(U27=1,"日",IF(U27=2,"月",IF(U27=3,"火",IF(U27=4,"水",IF(U27=5,"木",IF(U27=6,"金","土"))))))</f>
        <v>木</v>
      </c>
      <c r="V28" s="124" t="str">
        <f t="shared" si="0"/>
        <v>金</v>
      </c>
      <c r="W28" s="124" t="str">
        <f t="shared" si="0"/>
        <v>土</v>
      </c>
      <c r="X28" s="124" t="str">
        <f t="shared" si="0"/>
        <v>日</v>
      </c>
      <c r="Y28" s="124" t="str">
        <f t="shared" si="0"/>
        <v>月</v>
      </c>
      <c r="Z28" s="124" t="str">
        <f t="shared" si="0"/>
        <v>火</v>
      </c>
      <c r="AA28" s="125" t="str">
        <f t="shared" si="0"/>
        <v>水</v>
      </c>
      <c r="AB28" s="126" t="str">
        <f t="shared" si="0"/>
        <v>木</v>
      </c>
      <c r="AC28" s="124" t="str">
        <f t="shared" si="0"/>
        <v>金</v>
      </c>
      <c r="AD28" s="124" t="str">
        <f t="shared" si="0"/>
        <v>土</v>
      </c>
      <c r="AE28" s="124" t="str">
        <f t="shared" si="0"/>
        <v>日</v>
      </c>
      <c r="AF28" s="124" t="str">
        <f t="shared" si="0"/>
        <v>月</v>
      </c>
      <c r="AG28" s="124" t="str">
        <f t="shared" si="0"/>
        <v>火</v>
      </c>
      <c r="AH28" s="125" t="str">
        <f t="shared" si="0"/>
        <v>水</v>
      </c>
      <c r="AI28" s="126" t="str">
        <f t="shared" si="0"/>
        <v>木</v>
      </c>
      <c r="AJ28" s="124" t="str">
        <f t="shared" si="0"/>
        <v>金</v>
      </c>
      <c r="AK28" s="124" t="str">
        <f t="shared" si="0"/>
        <v>土</v>
      </c>
      <c r="AL28" s="124" t="str">
        <f t="shared" si="0"/>
        <v>日</v>
      </c>
      <c r="AM28" s="124" t="str">
        <f t="shared" si="0"/>
        <v>月</v>
      </c>
      <c r="AN28" s="124" t="str">
        <f t="shared" si="0"/>
        <v>火</v>
      </c>
      <c r="AO28" s="125" t="str">
        <f t="shared" si="0"/>
        <v>水</v>
      </c>
      <c r="AP28" s="126" t="str">
        <f t="shared" si="0"/>
        <v>木</v>
      </c>
      <c r="AQ28" s="124" t="str">
        <f t="shared" si="0"/>
        <v>金</v>
      </c>
      <c r="AR28" s="124" t="str">
        <f t="shared" si="0"/>
        <v>土</v>
      </c>
      <c r="AS28" s="124" t="str">
        <f t="shared" si="0"/>
        <v>日</v>
      </c>
      <c r="AT28" s="124" t="str">
        <f t="shared" si="0"/>
        <v>月</v>
      </c>
      <c r="AU28" s="124" t="str">
        <f t="shared" si="0"/>
        <v>火</v>
      </c>
      <c r="AV28" s="125" t="str">
        <f t="shared" si="0"/>
        <v>水</v>
      </c>
      <c r="AW28" s="124" t="str">
        <f>IF(AW27=1,"日",IF(AW27=2,"月",IF(AW27=3,"火",IF(AW27=4,"水",IF(AW27=5,"木",IF(AW27=6,"金",IF(AW27=0,"","土")))))))</f>
        <v>木</v>
      </c>
      <c r="AX28" s="124" t="str">
        <f>IF(AX27=1,"日",IF(AX27=2,"月",IF(AX27=3,"火",IF(AX27=4,"水",IF(AX27=5,"木",IF(AX27=6,"金",IF(AX27=0,"","土")))))))</f>
        <v>金</v>
      </c>
      <c r="AY28" s="124" t="str">
        <f>IF(AY27=1,"日",IF(AY27=2,"月",IF(AY27=3,"火",IF(AY27=4,"水",IF(AY27=5,"木",IF(AY27=6,"金",IF(AY27=0,"","土")))))))</f>
        <v/>
      </c>
      <c r="AZ28" s="401"/>
      <c r="BA28" s="402"/>
      <c r="BB28" s="407"/>
      <c r="BC28" s="408"/>
      <c r="BD28" s="407"/>
      <c r="BE28" s="414"/>
      <c r="BF28" s="414"/>
      <c r="BG28" s="414"/>
      <c r="BH28" s="408"/>
    </row>
    <row r="29" spans="2:65" ht="20.25" customHeight="1">
      <c r="B29" s="112"/>
      <c r="C29" s="477" t="s">
        <v>73</v>
      </c>
      <c r="D29" s="478"/>
      <c r="E29" s="479"/>
      <c r="F29" s="220"/>
      <c r="G29" s="224"/>
      <c r="H29" s="388" t="s">
        <v>90</v>
      </c>
      <c r="I29" s="474" t="s">
        <v>75</v>
      </c>
      <c r="J29" s="475"/>
      <c r="K29" s="475"/>
      <c r="L29" s="476"/>
      <c r="M29" s="389" t="s">
        <v>207</v>
      </c>
      <c r="N29" s="390"/>
      <c r="O29" s="391"/>
      <c r="P29" s="48" t="s">
        <v>18</v>
      </c>
      <c r="Q29" s="22"/>
      <c r="R29" s="22"/>
      <c r="S29" s="20"/>
      <c r="T29" s="49"/>
      <c r="U29" s="170" t="s">
        <v>40</v>
      </c>
      <c r="V29" s="170" t="s">
        <v>125</v>
      </c>
      <c r="W29" s="170" t="s">
        <v>125</v>
      </c>
      <c r="X29" s="170"/>
      <c r="Y29" s="170" t="s">
        <v>40</v>
      </c>
      <c r="Z29" s="170" t="s">
        <v>40</v>
      </c>
      <c r="AA29" s="171"/>
      <c r="AB29" s="172" t="s">
        <v>40</v>
      </c>
      <c r="AC29" s="170"/>
      <c r="AD29" s="170" t="s">
        <v>40</v>
      </c>
      <c r="AE29" s="170" t="s">
        <v>40</v>
      </c>
      <c r="AF29" s="170" t="s">
        <v>40</v>
      </c>
      <c r="AG29" s="170"/>
      <c r="AH29" s="171" t="s">
        <v>40</v>
      </c>
      <c r="AI29" s="172"/>
      <c r="AJ29" s="170" t="s">
        <v>40</v>
      </c>
      <c r="AK29" s="170" t="s">
        <v>40</v>
      </c>
      <c r="AL29" s="170" t="s">
        <v>40</v>
      </c>
      <c r="AM29" s="170" t="s">
        <v>40</v>
      </c>
      <c r="AN29" s="170" t="s">
        <v>40</v>
      </c>
      <c r="AO29" s="171"/>
      <c r="AP29" s="172"/>
      <c r="AQ29" s="170" t="s">
        <v>40</v>
      </c>
      <c r="AR29" s="170" t="s">
        <v>40</v>
      </c>
      <c r="AS29" s="170" t="s">
        <v>40</v>
      </c>
      <c r="AT29" s="170" t="s">
        <v>40</v>
      </c>
      <c r="AU29" s="170" t="s">
        <v>125</v>
      </c>
      <c r="AV29" s="171"/>
      <c r="AW29" s="172"/>
      <c r="AX29" s="170"/>
      <c r="AY29" s="170"/>
      <c r="AZ29" s="319"/>
      <c r="BA29" s="320"/>
      <c r="BB29" s="321"/>
      <c r="BC29" s="320"/>
      <c r="BD29" s="367"/>
      <c r="BE29" s="368"/>
      <c r="BF29" s="368"/>
      <c r="BG29" s="368"/>
      <c r="BH29" s="369"/>
    </row>
    <row r="30" spans="2:65" ht="20.25" customHeight="1">
      <c r="B30" s="113">
        <v>1</v>
      </c>
      <c r="C30" s="432"/>
      <c r="D30" s="433"/>
      <c r="E30" s="434"/>
      <c r="F30" s="221" t="str">
        <f>C29</f>
        <v>管理者</v>
      </c>
      <c r="G30" s="215"/>
      <c r="H30" s="375"/>
      <c r="I30" s="313"/>
      <c r="J30" s="314"/>
      <c r="K30" s="314"/>
      <c r="L30" s="315"/>
      <c r="M30" s="380"/>
      <c r="N30" s="381"/>
      <c r="O30" s="382"/>
      <c r="P30" s="23" t="s">
        <v>69</v>
      </c>
      <c r="Q30" s="24"/>
      <c r="R30" s="24"/>
      <c r="S30" s="19"/>
      <c r="T30" s="50"/>
      <c r="U30" s="173">
        <f>IF(U29="","",VLOOKUP(U29,'【記載例】シフト記号表（勤務時間帯） '!$D$6:$X$47,21,FALSE))</f>
        <v>8</v>
      </c>
      <c r="V30" s="174">
        <f>IF(V29="","",VLOOKUP(V29,'【記載例】シフト記号表（勤務時間帯） '!$D$6:$X$47,21,FALSE))</f>
        <v>8</v>
      </c>
      <c r="W30" s="174">
        <f>IF(W29="","",VLOOKUP(W29,'【記載例】シフト記号表（勤務時間帯） '!$D$6:$X$47,21,FALSE))</f>
        <v>8</v>
      </c>
      <c r="X30" s="174" t="str">
        <f>IF(X29="","",VLOOKUP(X29,'【記載例】シフト記号表（勤務時間帯） '!$D$6:$X$47,21,FALSE))</f>
        <v/>
      </c>
      <c r="Y30" s="174">
        <f>IF(Y29="","",VLOOKUP(Y29,'【記載例】シフト記号表（勤務時間帯） '!$D$6:$X$47,21,FALSE))</f>
        <v>8</v>
      </c>
      <c r="Z30" s="174">
        <f>IF(Z29="","",VLOOKUP(Z29,'【記載例】シフト記号表（勤務時間帯） '!$D$6:$X$47,21,FALSE))</f>
        <v>8</v>
      </c>
      <c r="AA30" s="175" t="str">
        <f>IF(AA29="","",VLOOKUP(AA29,'【記載例】シフト記号表（勤務時間帯） '!$D$6:$X$47,21,FALSE))</f>
        <v/>
      </c>
      <c r="AB30" s="173">
        <f>IF(AB29="","",VLOOKUP(AB29,'【記載例】シフト記号表（勤務時間帯） '!$D$6:$X$47,21,FALSE))</f>
        <v>8</v>
      </c>
      <c r="AC30" s="174" t="str">
        <f>IF(AC29="","",VLOOKUP(AC29,'【記載例】シフト記号表（勤務時間帯） '!$D$6:$X$47,21,FALSE))</f>
        <v/>
      </c>
      <c r="AD30" s="174">
        <f>IF(AD29="","",VLOOKUP(AD29,'【記載例】シフト記号表（勤務時間帯） '!$D$6:$X$47,21,FALSE))</f>
        <v>8</v>
      </c>
      <c r="AE30" s="174">
        <f>IF(AE29="","",VLOOKUP(AE29,'【記載例】シフト記号表（勤務時間帯） '!$D$6:$X$47,21,FALSE))</f>
        <v>8</v>
      </c>
      <c r="AF30" s="174">
        <f>IF(AF29="","",VLOOKUP(AF29,'【記載例】シフト記号表（勤務時間帯） '!$D$6:$X$47,21,FALSE))</f>
        <v>8</v>
      </c>
      <c r="AG30" s="174" t="str">
        <f>IF(AG29="","",VLOOKUP(AG29,'【記載例】シフト記号表（勤務時間帯） '!$D$6:$X$47,21,FALSE))</f>
        <v/>
      </c>
      <c r="AH30" s="175">
        <f>IF(AH29="","",VLOOKUP(AH29,'【記載例】シフト記号表（勤務時間帯） '!$D$6:$X$47,21,FALSE))</f>
        <v>8</v>
      </c>
      <c r="AI30" s="173" t="str">
        <f>IF(AI29="","",VLOOKUP(AI29,'【記載例】シフト記号表（勤務時間帯） '!$D$6:$X$47,21,FALSE))</f>
        <v/>
      </c>
      <c r="AJ30" s="174">
        <f>IF(AJ29="","",VLOOKUP(AJ29,'【記載例】シフト記号表（勤務時間帯） '!$D$6:$X$47,21,FALSE))</f>
        <v>8</v>
      </c>
      <c r="AK30" s="174">
        <f>IF(AK29="","",VLOOKUP(AK29,'【記載例】シフト記号表（勤務時間帯） '!$D$6:$X$47,21,FALSE))</f>
        <v>8</v>
      </c>
      <c r="AL30" s="174">
        <f>IF(AL29="","",VLOOKUP(AL29,'【記載例】シフト記号表（勤務時間帯） '!$D$6:$X$47,21,FALSE))</f>
        <v>8</v>
      </c>
      <c r="AM30" s="174">
        <f>IF(AM29="","",VLOOKUP(AM29,'【記載例】シフト記号表（勤務時間帯） '!$D$6:$X$47,21,FALSE))</f>
        <v>8</v>
      </c>
      <c r="AN30" s="174">
        <f>IF(AN29="","",VLOOKUP(AN29,'【記載例】シフト記号表（勤務時間帯） '!$D$6:$X$47,21,FALSE))</f>
        <v>8</v>
      </c>
      <c r="AO30" s="175" t="str">
        <f>IF(AO29="","",VLOOKUP(AO29,'【記載例】シフト記号表（勤務時間帯） '!$D$6:$X$47,21,FALSE))</f>
        <v/>
      </c>
      <c r="AP30" s="173" t="str">
        <f>IF(AP29="","",VLOOKUP(AP29,'【記載例】シフト記号表（勤務時間帯） '!$D$6:$X$47,21,FALSE))</f>
        <v/>
      </c>
      <c r="AQ30" s="174">
        <f>IF(AQ29="","",VLOOKUP(AQ29,'【記載例】シフト記号表（勤務時間帯） '!$D$6:$X$47,21,FALSE))</f>
        <v>8</v>
      </c>
      <c r="AR30" s="174">
        <f>IF(AR29="","",VLOOKUP(AR29,'【記載例】シフト記号表（勤務時間帯） '!$D$6:$X$47,21,FALSE))</f>
        <v>8</v>
      </c>
      <c r="AS30" s="174">
        <f>IF(AS29="","",VLOOKUP(AS29,'【記載例】シフト記号表（勤務時間帯） '!$D$6:$X$47,21,FALSE))</f>
        <v>8</v>
      </c>
      <c r="AT30" s="174">
        <f>IF(AT29="","",VLOOKUP(AT29,'【記載例】シフト記号表（勤務時間帯） '!$D$6:$X$47,21,FALSE))</f>
        <v>8</v>
      </c>
      <c r="AU30" s="174">
        <f>IF(AU29="","",VLOOKUP(AU29,'【記載例】シフト記号表（勤務時間帯） '!$D$6:$X$47,21,FALSE))</f>
        <v>8</v>
      </c>
      <c r="AV30" s="175" t="str">
        <f>IF(AV29="","",VLOOKUP(AV29,'【記載例】シフト記号表（勤務時間帯） '!$D$6:$X$47,21,FALSE))</f>
        <v/>
      </c>
      <c r="AW30" s="173" t="str">
        <f>IF(AW29="","",VLOOKUP(AW29,'【記載例】シフト記号表（勤務時間帯） '!$D$6:$X$47,21,FALSE))</f>
        <v/>
      </c>
      <c r="AX30" s="174" t="str">
        <f>IF(AX29="","",VLOOKUP(AX29,'【記載例】シフト記号表（勤務時間帯） '!$D$6:$X$47,21,FALSE))</f>
        <v/>
      </c>
      <c r="AY30" s="174" t="str">
        <f>IF(AY29="","",VLOOKUP(AY29,'【記載例】シフト記号表（勤務時間帯） '!$D$6:$X$47,21,FALSE))</f>
        <v/>
      </c>
      <c r="AZ30" s="331">
        <f>IF($BC$3="４週",SUM(U30:AV30),IF($BC$3="暦月",SUM(U30:AY30),""))</f>
        <v>160</v>
      </c>
      <c r="BA30" s="332"/>
      <c r="BB30" s="333">
        <f>IF($BC$3="４週",AZ30/4,IF($BC$3="暦月",(AZ30/($BC$8/7)),""))</f>
        <v>37.333333333333336</v>
      </c>
      <c r="BC30" s="332"/>
      <c r="BD30" s="325"/>
      <c r="BE30" s="326"/>
      <c r="BF30" s="326"/>
      <c r="BG30" s="326"/>
      <c r="BH30" s="327"/>
    </row>
    <row r="31" spans="2:65" ht="20.25" customHeight="1">
      <c r="B31" s="114"/>
      <c r="C31" s="471"/>
      <c r="D31" s="472"/>
      <c r="E31" s="473"/>
      <c r="F31" s="222"/>
      <c r="G31" s="216" t="str">
        <f>C29</f>
        <v>管理者</v>
      </c>
      <c r="H31" s="376"/>
      <c r="I31" s="316"/>
      <c r="J31" s="317"/>
      <c r="K31" s="317"/>
      <c r="L31" s="318"/>
      <c r="M31" s="383"/>
      <c r="N31" s="384"/>
      <c r="O31" s="385"/>
      <c r="P31" s="25" t="s">
        <v>70</v>
      </c>
      <c r="Q31" s="26"/>
      <c r="R31" s="26"/>
      <c r="S31" s="17"/>
      <c r="T31" s="51"/>
      <c r="U31" s="176" t="str">
        <f>IF(U29="","",VLOOKUP(U29,'【記載例】シフト記号表（勤務時間帯） '!$D$6:$Z$47,23,FALSE))</f>
        <v>-</v>
      </c>
      <c r="V31" s="177" t="str">
        <f>IF(V29="","",VLOOKUP(V29,'【記載例】シフト記号表（勤務時間帯） '!$D$6:$Z$47,23,FALSE))</f>
        <v>-</v>
      </c>
      <c r="W31" s="177" t="str">
        <f>IF(W29="","",VLOOKUP(W29,'【記載例】シフト記号表（勤務時間帯） '!$D$6:$Z$47,23,FALSE))</f>
        <v>-</v>
      </c>
      <c r="X31" s="177" t="str">
        <f>IF(X29="","",VLOOKUP(X29,'【記載例】シフト記号表（勤務時間帯） '!$D$6:$Z$47,23,FALSE))</f>
        <v/>
      </c>
      <c r="Y31" s="177" t="str">
        <f>IF(Y29="","",VLOOKUP(Y29,'【記載例】シフト記号表（勤務時間帯） '!$D$6:$Z$47,23,FALSE))</f>
        <v>-</v>
      </c>
      <c r="Z31" s="177" t="str">
        <f>IF(Z29="","",VLOOKUP(Z29,'【記載例】シフト記号表（勤務時間帯） '!$D$6:$Z$47,23,FALSE))</f>
        <v>-</v>
      </c>
      <c r="AA31" s="178" t="str">
        <f>IF(AA29="","",VLOOKUP(AA29,'【記載例】シフト記号表（勤務時間帯） '!$D$6:$Z$47,23,FALSE))</f>
        <v/>
      </c>
      <c r="AB31" s="176" t="str">
        <f>IF(AB29="","",VLOOKUP(AB29,'【記載例】シフト記号表（勤務時間帯） '!$D$6:$Z$47,23,FALSE))</f>
        <v>-</v>
      </c>
      <c r="AC31" s="177" t="str">
        <f>IF(AC29="","",VLOOKUP(AC29,'【記載例】シフト記号表（勤務時間帯） '!$D$6:$Z$47,23,FALSE))</f>
        <v/>
      </c>
      <c r="AD31" s="177" t="str">
        <f>IF(AD29="","",VLOOKUP(AD29,'【記載例】シフト記号表（勤務時間帯） '!$D$6:$Z$47,23,FALSE))</f>
        <v>-</v>
      </c>
      <c r="AE31" s="177" t="str">
        <f>IF(AE29="","",VLOOKUP(AE29,'【記載例】シフト記号表（勤務時間帯） '!$D$6:$Z$47,23,FALSE))</f>
        <v>-</v>
      </c>
      <c r="AF31" s="177" t="str">
        <f>IF(AF29="","",VLOOKUP(AF29,'【記載例】シフト記号表（勤務時間帯） '!$D$6:$Z$47,23,FALSE))</f>
        <v>-</v>
      </c>
      <c r="AG31" s="177" t="str">
        <f>IF(AG29="","",VLOOKUP(AG29,'【記載例】シフト記号表（勤務時間帯） '!$D$6:$Z$47,23,FALSE))</f>
        <v/>
      </c>
      <c r="AH31" s="178" t="str">
        <f>IF(AH29="","",VLOOKUP(AH29,'【記載例】シフト記号表（勤務時間帯） '!$D$6:$Z$47,23,FALSE))</f>
        <v>-</v>
      </c>
      <c r="AI31" s="176" t="str">
        <f>IF(AI29="","",VLOOKUP(AI29,'【記載例】シフト記号表（勤務時間帯） '!$D$6:$Z$47,23,FALSE))</f>
        <v/>
      </c>
      <c r="AJ31" s="177" t="str">
        <f>IF(AJ29="","",VLOOKUP(AJ29,'【記載例】シフト記号表（勤務時間帯） '!$D$6:$Z$47,23,FALSE))</f>
        <v>-</v>
      </c>
      <c r="AK31" s="177" t="str">
        <f>IF(AK29="","",VLOOKUP(AK29,'【記載例】シフト記号表（勤務時間帯） '!$D$6:$Z$47,23,FALSE))</f>
        <v>-</v>
      </c>
      <c r="AL31" s="177" t="str">
        <f>IF(AL29="","",VLOOKUP(AL29,'【記載例】シフト記号表（勤務時間帯） '!$D$6:$Z$47,23,FALSE))</f>
        <v>-</v>
      </c>
      <c r="AM31" s="177" t="str">
        <f>IF(AM29="","",VLOOKUP(AM29,'【記載例】シフト記号表（勤務時間帯） '!$D$6:$Z$47,23,FALSE))</f>
        <v>-</v>
      </c>
      <c r="AN31" s="177" t="str">
        <f>IF(AN29="","",VLOOKUP(AN29,'【記載例】シフト記号表（勤務時間帯） '!$D$6:$Z$47,23,FALSE))</f>
        <v>-</v>
      </c>
      <c r="AO31" s="178" t="str">
        <f>IF(AO29="","",VLOOKUP(AO29,'【記載例】シフト記号表（勤務時間帯） '!$D$6:$Z$47,23,FALSE))</f>
        <v/>
      </c>
      <c r="AP31" s="176" t="str">
        <f>IF(AP29="","",VLOOKUP(AP29,'【記載例】シフト記号表（勤務時間帯） '!$D$6:$Z$47,23,FALSE))</f>
        <v/>
      </c>
      <c r="AQ31" s="177" t="str">
        <f>IF(AQ29="","",VLOOKUP(AQ29,'【記載例】シフト記号表（勤務時間帯） '!$D$6:$Z$47,23,FALSE))</f>
        <v>-</v>
      </c>
      <c r="AR31" s="177" t="str">
        <f>IF(AR29="","",VLOOKUP(AR29,'【記載例】シフト記号表（勤務時間帯） '!$D$6:$Z$47,23,FALSE))</f>
        <v>-</v>
      </c>
      <c r="AS31" s="177" t="str">
        <f>IF(AS29="","",VLOOKUP(AS29,'【記載例】シフト記号表（勤務時間帯） '!$D$6:$Z$47,23,FALSE))</f>
        <v>-</v>
      </c>
      <c r="AT31" s="177" t="str">
        <f>IF(AT29="","",VLOOKUP(AT29,'【記載例】シフト記号表（勤務時間帯） '!$D$6:$Z$47,23,FALSE))</f>
        <v>-</v>
      </c>
      <c r="AU31" s="177" t="str">
        <f>IF(AU29="","",VLOOKUP(AU29,'【記載例】シフト記号表（勤務時間帯） '!$D$6:$Z$47,23,FALSE))</f>
        <v>-</v>
      </c>
      <c r="AV31" s="178" t="str">
        <f>IF(AV29="","",VLOOKUP(AV29,'【記載例】シフト記号表（勤務時間帯） '!$D$6:$Z$47,23,FALSE))</f>
        <v/>
      </c>
      <c r="AW31" s="176" t="str">
        <f>IF(AW29="","",VLOOKUP(AW29,'【記載例】シフト記号表（勤務時間帯） '!$D$6:$Z$47,23,FALSE))</f>
        <v/>
      </c>
      <c r="AX31" s="177" t="str">
        <f>IF(AX29="","",VLOOKUP(AX29,'【記載例】シフト記号表（勤務時間帯） '!$D$6:$Z$47,23,FALSE))</f>
        <v/>
      </c>
      <c r="AY31" s="177" t="str">
        <f>IF(AY29="","",VLOOKUP(AY29,'【記載例】シフト記号表（勤務時間帯） '!$D$6:$Z$47,23,FALSE))</f>
        <v/>
      </c>
      <c r="AZ31" s="334">
        <f>IF($BC$3="４週",SUM(U31:AV31),IF($BC$3="暦月",SUM(U31:AY31),""))</f>
        <v>0</v>
      </c>
      <c r="BA31" s="335"/>
      <c r="BB31" s="336">
        <f>IF($BC$3="４週",AZ31/4,IF($BC$3="暦月",(AZ31/($BC$8/7)),""))</f>
        <v>0</v>
      </c>
      <c r="BC31" s="335"/>
      <c r="BD31" s="328"/>
      <c r="BE31" s="329"/>
      <c r="BF31" s="329"/>
      <c r="BG31" s="329"/>
      <c r="BH31" s="330"/>
    </row>
    <row r="32" spans="2:65" ht="20.25" customHeight="1">
      <c r="B32" s="115"/>
      <c r="C32" s="429" t="s">
        <v>79</v>
      </c>
      <c r="D32" s="430"/>
      <c r="E32" s="431"/>
      <c r="F32" s="223"/>
      <c r="G32" s="214"/>
      <c r="H32" s="392" t="s">
        <v>214</v>
      </c>
      <c r="I32" s="310" t="s">
        <v>74</v>
      </c>
      <c r="J32" s="311"/>
      <c r="K32" s="311"/>
      <c r="L32" s="312"/>
      <c r="M32" s="377" t="s">
        <v>104</v>
      </c>
      <c r="N32" s="378"/>
      <c r="O32" s="379"/>
      <c r="P32" s="21" t="s">
        <v>18</v>
      </c>
      <c r="Q32" s="27"/>
      <c r="R32" s="27"/>
      <c r="S32" s="15"/>
      <c r="T32" s="52"/>
      <c r="U32" s="179" t="s">
        <v>128</v>
      </c>
      <c r="V32" s="180" t="s">
        <v>46</v>
      </c>
      <c r="W32" s="180" t="s">
        <v>46</v>
      </c>
      <c r="X32" s="180" t="s">
        <v>46</v>
      </c>
      <c r="Y32" s="180"/>
      <c r="Z32" s="180" t="s">
        <v>46</v>
      </c>
      <c r="AA32" s="181" t="s">
        <v>46</v>
      </c>
      <c r="AB32" s="179"/>
      <c r="AC32" s="180" t="s">
        <v>46</v>
      </c>
      <c r="AD32" s="180" t="s">
        <v>46</v>
      </c>
      <c r="AE32" s="180" t="s">
        <v>46</v>
      </c>
      <c r="AF32" s="180"/>
      <c r="AG32" s="180"/>
      <c r="AH32" s="181" t="s">
        <v>46</v>
      </c>
      <c r="AI32" s="179" t="s">
        <v>46</v>
      </c>
      <c r="AJ32" s="180" t="s">
        <v>46</v>
      </c>
      <c r="AK32" s="180"/>
      <c r="AL32" s="180" t="s">
        <v>46</v>
      </c>
      <c r="AM32" s="180" t="s">
        <v>46</v>
      </c>
      <c r="AN32" s="180"/>
      <c r="AO32" s="181" t="s">
        <v>46</v>
      </c>
      <c r="AP32" s="179" t="s">
        <v>46</v>
      </c>
      <c r="AQ32" s="180" t="s">
        <v>46</v>
      </c>
      <c r="AR32" s="180" t="s">
        <v>46</v>
      </c>
      <c r="AS32" s="180"/>
      <c r="AT32" s="180" t="s">
        <v>46</v>
      </c>
      <c r="AU32" s="180"/>
      <c r="AV32" s="181" t="s">
        <v>46</v>
      </c>
      <c r="AW32" s="179"/>
      <c r="AX32" s="180"/>
      <c r="AY32" s="180"/>
      <c r="AZ32" s="386"/>
      <c r="BA32" s="338"/>
      <c r="BB32" s="337"/>
      <c r="BC32" s="338"/>
      <c r="BD32" s="322"/>
      <c r="BE32" s="323"/>
      <c r="BF32" s="323"/>
      <c r="BG32" s="323"/>
      <c r="BH32" s="324"/>
    </row>
    <row r="33" spans="2:60" ht="20.25" customHeight="1">
      <c r="B33" s="113">
        <f>B30+1</f>
        <v>2</v>
      </c>
      <c r="C33" s="432"/>
      <c r="D33" s="433"/>
      <c r="E33" s="434"/>
      <c r="F33" s="221" t="str">
        <f>C32</f>
        <v>計画作成担当者</v>
      </c>
      <c r="G33" s="215"/>
      <c r="H33" s="375"/>
      <c r="I33" s="313"/>
      <c r="J33" s="314"/>
      <c r="K33" s="314"/>
      <c r="L33" s="315"/>
      <c r="M33" s="380"/>
      <c r="N33" s="381"/>
      <c r="O33" s="382"/>
      <c r="P33" s="23" t="s">
        <v>69</v>
      </c>
      <c r="Q33" s="24"/>
      <c r="R33" s="24"/>
      <c r="S33" s="19"/>
      <c r="T33" s="50"/>
      <c r="U33" s="173">
        <f>IF(U32="","",VLOOKUP(U32,'【記載例】シフト記号表（勤務時間帯） '!$D$6:$X$47,21,FALSE))</f>
        <v>3</v>
      </c>
      <c r="V33" s="174">
        <f>IF(V32="","",VLOOKUP(V32,'【記載例】シフト記号表（勤務時間帯） '!$D$6:$X$47,21,FALSE))</f>
        <v>3</v>
      </c>
      <c r="W33" s="174">
        <f>IF(W32="","",VLOOKUP(W32,'【記載例】シフト記号表（勤務時間帯） '!$D$6:$X$47,21,FALSE))</f>
        <v>3</v>
      </c>
      <c r="X33" s="174">
        <f>IF(X32="","",VLOOKUP(X32,'【記載例】シフト記号表（勤務時間帯） '!$D$6:$X$47,21,FALSE))</f>
        <v>3</v>
      </c>
      <c r="Y33" s="174" t="str">
        <f>IF(Y32="","",VLOOKUP(Y32,'【記載例】シフト記号表（勤務時間帯） '!$D$6:$X$47,21,FALSE))</f>
        <v/>
      </c>
      <c r="Z33" s="174">
        <f>IF(Z32="","",VLOOKUP(Z32,'【記載例】シフト記号表（勤務時間帯） '!$D$6:$X$47,21,FALSE))</f>
        <v>3</v>
      </c>
      <c r="AA33" s="175">
        <f>IF(AA32="","",VLOOKUP(AA32,'【記載例】シフト記号表（勤務時間帯） '!$D$6:$X$47,21,FALSE))</f>
        <v>3</v>
      </c>
      <c r="AB33" s="173" t="str">
        <f>IF(AB32="","",VLOOKUP(AB32,'【記載例】シフト記号表（勤務時間帯） '!$D$6:$X$47,21,FALSE))</f>
        <v/>
      </c>
      <c r="AC33" s="174">
        <f>IF(AC32="","",VLOOKUP(AC32,'【記載例】シフト記号表（勤務時間帯） '!$D$6:$X$47,21,FALSE))</f>
        <v>3</v>
      </c>
      <c r="AD33" s="174">
        <f>IF(AD32="","",VLOOKUP(AD32,'【記載例】シフト記号表（勤務時間帯） '!$D$6:$X$47,21,FALSE))</f>
        <v>3</v>
      </c>
      <c r="AE33" s="174">
        <f>IF(AE32="","",VLOOKUP(AE32,'【記載例】シフト記号表（勤務時間帯） '!$D$6:$X$47,21,FALSE))</f>
        <v>3</v>
      </c>
      <c r="AF33" s="174" t="str">
        <f>IF(AF32="","",VLOOKUP(AF32,'【記載例】シフト記号表（勤務時間帯） '!$D$6:$X$47,21,FALSE))</f>
        <v/>
      </c>
      <c r="AG33" s="174" t="str">
        <f>IF(AG32="","",VLOOKUP(AG32,'【記載例】シフト記号表（勤務時間帯） '!$D$6:$X$47,21,FALSE))</f>
        <v/>
      </c>
      <c r="AH33" s="175">
        <f>IF(AH32="","",VLOOKUP(AH32,'【記載例】シフト記号表（勤務時間帯） '!$D$6:$X$47,21,FALSE))</f>
        <v>3</v>
      </c>
      <c r="AI33" s="173">
        <f>IF(AI32="","",VLOOKUP(AI32,'【記載例】シフト記号表（勤務時間帯） '!$D$6:$X$47,21,FALSE))</f>
        <v>3</v>
      </c>
      <c r="AJ33" s="174">
        <f>IF(AJ32="","",VLOOKUP(AJ32,'【記載例】シフト記号表（勤務時間帯） '!$D$6:$X$47,21,FALSE))</f>
        <v>3</v>
      </c>
      <c r="AK33" s="174" t="str">
        <f>IF(AK32="","",VLOOKUP(AK32,'【記載例】シフト記号表（勤務時間帯） '!$D$6:$X$47,21,FALSE))</f>
        <v/>
      </c>
      <c r="AL33" s="174">
        <f>IF(AL32="","",VLOOKUP(AL32,'【記載例】シフト記号表（勤務時間帯） '!$D$6:$X$47,21,FALSE))</f>
        <v>3</v>
      </c>
      <c r="AM33" s="174">
        <f>IF(AM32="","",VLOOKUP(AM32,'【記載例】シフト記号表（勤務時間帯） '!$D$6:$X$47,21,FALSE))</f>
        <v>3</v>
      </c>
      <c r="AN33" s="174" t="str">
        <f>IF(AN32="","",VLOOKUP(AN32,'【記載例】シフト記号表（勤務時間帯） '!$D$6:$X$47,21,FALSE))</f>
        <v/>
      </c>
      <c r="AO33" s="175">
        <f>IF(AO32="","",VLOOKUP(AO32,'【記載例】シフト記号表（勤務時間帯） '!$D$6:$X$47,21,FALSE))</f>
        <v>3</v>
      </c>
      <c r="AP33" s="173">
        <f>IF(AP32="","",VLOOKUP(AP32,'【記載例】シフト記号表（勤務時間帯） '!$D$6:$X$47,21,FALSE))</f>
        <v>3</v>
      </c>
      <c r="AQ33" s="174">
        <f>IF(AQ32="","",VLOOKUP(AQ32,'【記載例】シフト記号表（勤務時間帯） '!$D$6:$X$47,21,FALSE))</f>
        <v>3</v>
      </c>
      <c r="AR33" s="174">
        <f>IF(AR32="","",VLOOKUP(AR32,'【記載例】シフト記号表（勤務時間帯） '!$D$6:$X$47,21,FALSE))</f>
        <v>3</v>
      </c>
      <c r="AS33" s="174" t="str">
        <f>IF(AS32="","",VLOOKUP(AS32,'【記載例】シフト記号表（勤務時間帯） '!$D$6:$X$47,21,FALSE))</f>
        <v/>
      </c>
      <c r="AT33" s="174">
        <f>IF(AT32="","",VLOOKUP(AT32,'【記載例】シフト記号表（勤務時間帯） '!$D$6:$X$47,21,FALSE))</f>
        <v>3</v>
      </c>
      <c r="AU33" s="174" t="str">
        <f>IF(AU32="","",VLOOKUP(AU32,'【記載例】シフト記号表（勤務時間帯） '!$D$6:$X$47,21,FALSE))</f>
        <v/>
      </c>
      <c r="AV33" s="175">
        <f>IF(AV32="","",VLOOKUP(AV32,'【記載例】シフト記号表（勤務時間帯） '!$D$6:$X$47,21,FALSE))</f>
        <v>3</v>
      </c>
      <c r="AW33" s="173" t="str">
        <f>IF(AW32="","",VLOOKUP(AW32,'【記載例】シフト記号表（勤務時間帯） '!$D$6:$X$47,21,FALSE))</f>
        <v/>
      </c>
      <c r="AX33" s="174" t="str">
        <f>IF(AX32="","",VLOOKUP(AX32,'【記載例】シフト記号表（勤務時間帯） '!$D$6:$X$47,21,FALSE))</f>
        <v/>
      </c>
      <c r="AY33" s="174" t="str">
        <f>IF(AY32="","",VLOOKUP(AY32,'【記載例】シフト記号表（勤務時間帯） '!$D$6:$X$47,21,FALSE))</f>
        <v/>
      </c>
      <c r="AZ33" s="331">
        <f>IF($BC$3="４週",SUM(U33:AV33),IF($BC$3="暦月",SUM(U33:AY33),""))</f>
        <v>60</v>
      </c>
      <c r="BA33" s="332"/>
      <c r="BB33" s="333">
        <f>IF($BC$3="４週",AZ33/4,IF($BC$3="暦月",(AZ33/($BC$8/7)),""))</f>
        <v>14</v>
      </c>
      <c r="BC33" s="332"/>
      <c r="BD33" s="325"/>
      <c r="BE33" s="326"/>
      <c r="BF33" s="326"/>
      <c r="BG33" s="326"/>
      <c r="BH33" s="327"/>
    </row>
    <row r="34" spans="2:60" ht="20.25" customHeight="1">
      <c r="B34" s="114"/>
      <c r="C34" s="471"/>
      <c r="D34" s="472"/>
      <c r="E34" s="473"/>
      <c r="F34" s="222"/>
      <c r="G34" s="216" t="str">
        <f>C32</f>
        <v>計画作成担当者</v>
      </c>
      <c r="H34" s="376"/>
      <c r="I34" s="316"/>
      <c r="J34" s="317"/>
      <c r="K34" s="317"/>
      <c r="L34" s="318"/>
      <c r="M34" s="383"/>
      <c r="N34" s="384"/>
      <c r="O34" s="385"/>
      <c r="P34" s="25" t="s">
        <v>70</v>
      </c>
      <c r="Q34" s="26"/>
      <c r="R34" s="26"/>
      <c r="S34" s="17"/>
      <c r="T34" s="51"/>
      <c r="U34" s="176" t="str">
        <f>IF(U32="","",VLOOKUP(U32,'【記載例】シフト記号表（勤務時間帯） '!$D$6:$Z$47,23,FALSE))</f>
        <v>-</v>
      </c>
      <c r="V34" s="177" t="str">
        <f>IF(V32="","",VLOOKUP(V32,'【記載例】シフト記号表（勤務時間帯） '!$D$6:$Z$47,23,FALSE))</f>
        <v>-</v>
      </c>
      <c r="W34" s="177" t="str">
        <f>IF(W32="","",VLOOKUP(W32,'【記載例】シフト記号表（勤務時間帯） '!$D$6:$Z$47,23,FALSE))</f>
        <v>-</v>
      </c>
      <c r="X34" s="177" t="str">
        <f>IF(X32="","",VLOOKUP(X32,'【記載例】シフト記号表（勤務時間帯） '!$D$6:$Z$47,23,FALSE))</f>
        <v>-</v>
      </c>
      <c r="Y34" s="177" t="str">
        <f>IF(Y32="","",VLOOKUP(Y32,'【記載例】シフト記号表（勤務時間帯） '!$D$6:$Z$47,23,FALSE))</f>
        <v/>
      </c>
      <c r="Z34" s="177" t="str">
        <f>IF(Z32="","",VLOOKUP(Z32,'【記載例】シフト記号表（勤務時間帯） '!$D$6:$Z$47,23,FALSE))</f>
        <v>-</v>
      </c>
      <c r="AA34" s="178" t="str">
        <f>IF(AA32="","",VLOOKUP(AA32,'【記載例】シフト記号表（勤務時間帯） '!$D$6:$Z$47,23,FALSE))</f>
        <v>-</v>
      </c>
      <c r="AB34" s="176" t="str">
        <f>IF(AB32="","",VLOOKUP(AB32,'【記載例】シフト記号表（勤務時間帯） '!$D$6:$Z$47,23,FALSE))</f>
        <v/>
      </c>
      <c r="AC34" s="177" t="str">
        <f>IF(AC32="","",VLOOKUP(AC32,'【記載例】シフト記号表（勤務時間帯） '!$D$6:$Z$47,23,FALSE))</f>
        <v>-</v>
      </c>
      <c r="AD34" s="177" t="str">
        <f>IF(AD32="","",VLOOKUP(AD32,'【記載例】シフト記号表（勤務時間帯） '!$D$6:$Z$47,23,FALSE))</f>
        <v>-</v>
      </c>
      <c r="AE34" s="177" t="str">
        <f>IF(AE32="","",VLOOKUP(AE32,'【記載例】シフト記号表（勤務時間帯） '!$D$6:$Z$47,23,FALSE))</f>
        <v>-</v>
      </c>
      <c r="AF34" s="177" t="str">
        <f>IF(AF32="","",VLOOKUP(AF32,'【記載例】シフト記号表（勤務時間帯） '!$D$6:$Z$47,23,FALSE))</f>
        <v/>
      </c>
      <c r="AG34" s="177" t="str">
        <f>IF(AG32="","",VLOOKUP(AG32,'【記載例】シフト記号表（勤務時間帯） '!$D$6:$Z$47,23,FALSE))</f>
        <v/>
      </c>
      <c r="AH34" s="178" t="str">
        <f>IF(AH32="","",VLOOKUP(AH32,'【記載例】シフト記号表（勤務時間帯） '!$D$6:$Z$47,23,FALSE))</f>
        <v>-</v>
      </c>
      <c r="AI34" s="176" t="str">
        <f>IF(AI32="","",VLOOKUP(AI32,'【記載例】シフト記号表（勤務時間帯） '!$D$6:$Z$47,23,FALSE))</f>
        <v>-</v>
      </c>
      <c r="AJ34" s="177" t="str">
        <f>IF(AJ32="","",VLOOKUP(AJ32,'【記載例】シフト記号表（勤務時間帯） '!$D$6:$Z$47,23,FALSE))</f>
        <v>-</v>
      </c>
      <c r="AK34" s="177" t="str">
        <f>IF(AK32="","",VLOOKUP(AK32,'【記載例】シフト記号表（勤務時間帯） '!$D$6:$Z$47,23,FALSE))</f>
        <v/>
      </c>
      <c r="AL34" s="177" t="str">
        <f>IF(AL32="","",VLOOKUP(AL32,'【記載例】シフト記号表（勤務時間帯） '!$D$6:$Z$47,23,FALSE))</f>
        <v>-</v>
      </c>
      <c r="AM34" s="177" t="str">
        <f>IF(AM32="","",VLOOKUP(AM32,'【記載例】シフト記号表（勤務時間帯） '!$D$6:$Z$47,23,FALSE))</f>
        <v>-</v>
      </c>
      <c r="AN34" s="177" t="str">
        <f>IF(AN32="","",VLOOKUP(AN32,'【記載例】シフト記号表（勤務時間帯） '!$D$6:$Z$47,23,FALSE))</f>
        <v/>
      </c>
      <c r="AO34" s="178" t="str">
        <f>IF(AO32="","",VLOOKUP(AO32,'【記載例】シフト記号表（勤務時間帯） '!$D$6:$Z$47,23,FALSE))</f>
        <v>-</v>
      </c>
      <c r="AP34" s="176" t="str">
        <f>IF(AP32="","",VLOOKUP(AP32,'【記載例】シフト記号表（勤務時間帯） '!$D$6:$Z$47,23,FALSE))</f>
        <v>-</v>
      </c>
      <c r="AQ34" s="177" t="str">
        <f>IF(AQ32="","",VLOOKUP(AQ32,'【記載例】シフト記号表（勤務時間帯） '!$D$6:$Z$47,23,FALSE))</f>
        <v>-</v>
      </c>
      <c r="AR34" s="177" t="str">
        <f>IF(AR32="","",VLOOKUP(AR32,'【記載例】シフト記号表（勤務時間帯） '!$D$6:$Z$47,23,FALSE))</f>
        <v>-</v>
      </c>
      <c r="AS34" s="177" t="str">
        <f>IF(AS32="","",VLOOKUP(AS32,'【記載例】シフト記号表（勤務時間帯） '!$D$6:$Z$47,23,FALSE))</f>
        <v/>
      </c>
      <c r="AT34" s="177" t="str">
        <f>IF(AT32="","",VLOOKUP(AT32,'【記載例】シフト記号表（勤務時間帯） '!$D$6:$Z$47,23,FALSE))</f>
        <v>-</v>
      </c>
      <c r="AU34" s="177" t="str">
        <f>IF(AU32="","",VLOOKUP(AU32,'【記載例】シフト記号表（勤務時間帯） '!$D$6:$Z$47,23,FALSE))</f>
        <v/>
      </c>
      <c r="AV34" s="178" t="str">
        <f>IF(AV32="","",VLOOKUP(AV32,'【記載例】シフト記号表（勤務時間帯） '!$D$6:$Z$47,23,FALSE))</f>
        <v>-</v>
      </c>
      <c r="AW34" s="176" t="str">
        <f>IF(AW32="","",VLOOKUP(AW32,'【記載例】シフト記号表（勤務時間帯） '!$D$6:$Z$47,23,FALSE))</f>
        <v/>
      </c>
      <c r="AX34" s="177" t="str">
        <f>IF(AX32="","",VLOOKUP(AX32,'【記載例】シフト記号表（勤務時間帯） '!$D$6:$Z$47,23,FALSE))</f>
        <v/>
      </c>
      <c r="AY34" s="177" t="str">
        <f>IF(AY32="","",VLOOKUP(AY32,'【記載例】シフト記号表（勤務時間帯） '!$D$6:$Z$47,23,FALSE))</f>
        <v/>
      </c>
      <c r="AZ34" s="334">
        <f>IF($BC$3="４週",SUM(U34:AV34),IF($BC$3="暦月",SUM(U34:AY34),""))</f>
        <v>0</v>
      </c>
      <c r="BA34" s="335"/>
      <c r="BB34" s="336">
        <f>IF($BC$3="４週",AZ34/4,IF($BC$3="暦月",(AZ34/($BC$8/7)),""))</f>
        <v>0</v>
      </c>
      <c r="BC34" s="335"/>
      <c r="BD34" s="328"/>
      <c r="BE34" s="329"/>
      <c r="BF34" s="329"/>
      <c r="BG34" s="329"/>
      <c r="BH34" s="330"/>
    </row>
    <row r="35" spans="2:60" ht="20.25" customHeight="1">
      <c r="B35" s="115"/>
      <c r="C35" s="429" t="s">
        <v>82</v>
      </c>
      <c r="D35" s="430"/>
      <c r="E35" s="431"/>
      <c r="F35" s="221"/>
      <c r="G35" s="215"/>
      <c r="H35" s="374" t="s">
        <v>214</v>
      </c>
      <c r="I35" s="310" t="s">
        <v>91</v>
      </c>
      <c r="J35" s="311"/>
      <c r="K35" s="311"/>
      <c r="L35" s="312"/>
      <c r="M35" s="377" t="s">
        <v>104</v>
      </c>
      <c r="N35" s="378"/>
      <c r="O35" s="379"/>
      <c r="P35" s="21" t="s">
        <v>18</v>
      </c>
      <c r="Q35" s="27"/>
      <c r="R35" s="27"/>
      <c r="S35" s="15"/>
      <c r="T35" s="52"/>
      <c r="U35" s="179" t="s">
        <v>129</v>
      </c>
      <c r="V35" s="180" t="s">
        <v>47</v>
      </c>
      <c r="W35" s="180" t="s">
        <v>47</v>
      </c>
      <c r="X35" s="180" t="s">
        <v>47</v>
      </c>
      <c r="Y35" s="180"/>
      <c r="Z35" s="180" t="s">
        <v>47</v>
      </c>
      <c r="AA35" s="181" t="s">
        <v>47</v>
      </c>
      <c r="AB35" s="179"/>
      <c r="AC35" s="180" t="s">
        <v>47</v>
      </c>
      <c r="AD35" s="180" t="s">
        <v>47</v>
      </c>
      <c r="AE35" s="180" t="s">
        <v>47</v>
      </c>
      <c r="AF35" s="180"/>
      <c r="AG35" s="180"/>
      <c r="AH35" s="181" t="s">
        <v>47</v>
      </c>
      <c r="AI35" s="179" t="s">
        <v>47</v>
      </c>
      <c r="AJ35" s="180" t="s">
        <v>47</v>
      </c>
      <c r="AK35" s="180"/>
      <c r="AL35" s="180" t="s">
        <v>47</v>
      </c>
      <c r="AM35" s="180" t="s">
        <v>47</v>
      </c>
      <c r="AN35" s="180"/>
      <c r="AO35" s="181" t="s">
        <v>47</v>
      </c>
      <c r="AP35" s="179" t="s">
        <v>47</v>
      </c>
      <c r="AQ35" s="180" t="s">
        <v>47</v>
      </c>
      <c r="AR35" s="180" t="s">
        <v>47</v>
      </c>
      <c r="AS35" s="180"/>
      <c r="AT35" s="180" t="s">
        <v>47</v>
      </c>
      <c r="AU35" s="180"/>
      <c r="AV35" s="181" t="s">
        <v>47</v>
      </c>
      <c r="AW35" s="179"/>
      <c r="AX35" s="180"/>
      <c r="AY35" s="180"/>
      <c r="AZ35" s="386"/>
      <c r="BA35" s="338"/>
      <c r="BB35" s="337"/>
      <c r="BC35" s="338"/>
      <c r="BD35" s="322"/>
      <c r="BE35" s="323"/>
      <c r="BF35" s="323"/>
      <c r="BG35" s="323"/>
      <c r="BH35" s="324"/>
    </row>
    <row r="36" spans="2:60" ht="20.25" customHeight="1">
      <c r="B36" s="113">
        <f>B33+1</f>
        <v>3</v>
      </c>
      <c r="C36" s="432"/>
      <c r="D36" s="433"/>
      <c r="E36" s="434"/>
      <c r="F36" s="221" t="str">
        <f>C35</f>
        <v>介護従業者</v>
      </c>
      <c r="G36" s="215"/>
      <c r="H36" s="375"/>
      <c r="I36" s="313"/>
      <c r="J36" s="314"/>
      <c r="K36" s="314"/>
      <c r="L36" s="315"/>
      <c r="M36" s="380"/>
      <c r="N36" s="381"/>
      <c r="O36" s="382"/>
      <c r="P36" s="23" t="s">
        <v>69</v>
      </c>
      <c r="Q36" s="24"/>
      <c r="R36" s="24"/>
      <c r="S36" s="19"/>
      <c r="T36" s="50"/>
      <c r="U36" s="173">
        <f>IF(U35="","",VLOOKUP(U35,'【記載例】シフト記号表（勤務時間帯） '!$D$6:$X$47,21,FALSE))</f>
        <v>5.0000000000000009</v>
      </c>
      <c r="V36" s="174">
        <f>IF(V35="","",VLOOKUP(V35,'【記載例】シフト記号表（勤務時間帯） '!$D$6:$X$47,21,FALSE))</f>
        <v>5.0000000000000009</v>
      </c>
      <c r="W36" s="174">
        <f>IF(W35="","",VLOOKUP(W35,'【記載例】シフト記号表（勤務時間帯） '!$D$6:$X$47,21,FALSE))</f>
        <v>5.0000000000000009</v>
      </c>
      <c r="X36" s="174">
        <f>IF(X35="","",VLOOKUP(X35,'【記載例】シフト記号表（勤務時間帯） '!$D$6:$X$47,21,FALSE))</f>
        <v>5.0000000000000009</v>
      </c>
      <c r="Y36" s="174" t="str">
        <f>IF(Y35="","",VLOOKUP(Y35,'【記載例】シフト記号表（勤務時間帯） '!$D$6:$X$47,21,FALSE))</f>
        <v/>
      </c>
      <c r="Z36" s="174">
        <f>IF(Z35="","",VLOOKUP(Z35,'【記載例】シフト記号表（勤務時間帯） '!$D$6:$X$47,21,FALSE))</f>
        <v>5.0000000000000009</v>
      </c>
      <c r="AA36" s="175">
        <f>IF(AA35="","",VLOOKUP(AA35,'【記載例】シフト記号表（勤務時間帯） '!$D$6:$X$47,21,FALSE))</f>
        <v>5.0000000000000009</v>
      </c>
      <c r="AB36" s="173" t="str">
        <f>IF(AB35="","",VLOOKUP(AB35,'【記載例】シフト記号表（勤務時間帯） '!$D$6:$X$47,21,FALSE))</f>
        <v/>
      </c>
      <c r="AC36" s="174">
        <f>IF(AC35="","",VLOOKUP(AC35,'【記載例】シフト記号表（勤務時間帯） '!$D$6:$X$47,21,FALSE))</f>
        <v>5.0000000000000009</v>
      </c>
      <c r="AD36" s="174">
        <f>IF(AD35="","",VLOOKUP(AD35,'【記載例】シフト記号表（勤務時間帯） '!$D$6:$X$47,21,FALSE))</f>
        <v>5.0000000000000009</v>
      </c>
      <c r="AE36" s="174">
        <f>IF(AE35="","",VLOOKUP(AE35,'【記載例】シフト記号表（勤務時間帯） '!$D$6:$X$47,21,FALSE))</f>
        <v>5.0000000000000009</v>
      </c>
      <c r="AF36" s="174" t="str">
        <f>IF(AF35="","",VLOOKUP(AF35,'【記載例】シフト記号表（勤務時間帯） '!$D$6:$X$47,21,FALSE))</f>
        <v/>
      </c>
      <c r="AG36" s="174" t="str">
        <f>IF(AG35="","",VLOOKUP(AG35,'【記載例】シフト記号表（勤務時間帯） '!$D$6:$X$47,21,FALSE))</f>
        <v/>
      </c>
      <c r="AH36" s="175">
        <f>IF(AH35="","",VLOOKUP(AH35,'【記載例】シフト記号表（勤務時間帯） '!$D$6:$X$47,21,FALSE))</f>
        <v>5.0000000000000009</v>
      </c>
      <c r="AI36" s="173">
        <f>IF(AI35="","",VLOOKUP(AI35,'【記載例】シフト記号表（勤務時間帯） '!$D$6:$X$47,21,FALSE))</f>
        <v>5.0000000000000009</v>
      </c>
      <c r="AJ36" s="174">
        <f>IF(AJ35="","",VLOOKUP(AJ35,'【記載例】シフト記号表（勤務時間帯） '!$D$6:$X$47,21,FALSE))</f>
        <v>5.0000000000000009</v>
      </c>
      <c r="AK36" s="174" t="str">
        <f>IF(AK35="","",VLOOKUP(AK35,'【記載例】シフト記号表（勤務時間帯） '!$D$6:$X$47,21,FALSE))</f>
        <v/>
      </c>
      <c r="AL36" s="174">
        <f>IF(AL35="","",VLOOKUP(AL35,'【記載例】シフト記号表（勤務時間帯） '!$D$6:$X$47,21,FALSE))</f>
        <v>5.0000000000000009</v>
      </c>
      <c r="AM36" s="174">
        <f>IF(AM35="","",VLOOKUP(AM35,'【記載例】シフト記号表（勤務時間帯） '!$D$6:$X$47,21,FALSE))</f>
        <v>5.0000000000000009</v>
      </c>
      <c r="AN36" s="174" t="str">
        <f>IF(AN35="","",VLOOKUP(AN35,'【記載例】シフト記号表（勤務時間帯） '!$D$6:$X$47,21,FALSE))</f>
        <v/>
      </c>
      <c r="AO36" s="175">
        <f>IF(AO35="","",VLOOKUP(AO35,'【記載例】シフト記号表（勤務時間帯） '!$D$6:$X$47,21,FALSE))</f>
        <v>5.0000000000000009</v>
      </c>
      <c r="AP36" s="173">
        <f>IF(AP35="","",VLOOKUP(AP35,'【記載例】シフト記号表（勤務時間帯） '!$D$6:$X$47,21,FALSE))</f>
        <v>5.0000000000000009</v>
      </c>
      <c r="AQ36" s="174">
        <f>IF(AQ35="","",VLOOKUP(AQ35,'【記載例】シフト記号表（勤務時間帯） '!$D$6:$X$47,21,FALSE))</f>
        <v>5.0000000000000009</v>
      </c>
      <c r="AR36" s="174">
        <f>IF(AR35="","",VLOOKUP(AR35,'【記載例】シフト記号表（勤務時間帯） '!$D$6:$X$47,21,FALSE))</f>
        <v>5.0000000000000009</v>
      </c>
      <c r="AS36" s="174" t="str">
        <f>IF(AS35="","",VLOOKUP(AS35,'【記載例】シフト記号表（勤務時間帯） '!$D$6:$X$47,21,FALSE))</f>
        <v/>
      </c>
      <c r="AT36" s="174">
        <f>IF(AT35="","",VLOOKUP(AT35,'【記載例】シフト記号表（勤務時間帯） '!$D$6:$X$47,21,FALSE))</f>
        <v>5.0000000000000009</v>
      </c>
      <c r="AU36" s="174" t="str">
        <f>IF(AU35="","",VLOOKUP(AU35,'【記載例】シフト記号表（勤務時間帯） '!$D$6:$X$47,21,FALSE))</f>
        <v/>
      </c>
      <c r="AV36" s="175">
        <f>IF(AV35="","",VLOOKUP(AV35,'【記載例】シフト記号表（勤務時間帯） '!$D$6:$X$47,21,FALSE))</f>
        <v>5.0000000000000009</v>
      </c>
      <c r="AW36" s="173" t="str">
        <f>IF(AW35="","",VLOOKUP(AW35,'【記載例】シフト記号表（勤務時間帯） '!$D$6:$X$47,21,FALSE))</f>
        <v/>
      </c>
      <c r="AX36" s="174" t="str">
        <f>IF(AX35="","",VLOOKUP(AX35,'【記載例】シフト記号表（勤務時間帯） '!$D$6:$X$47,21,FALSE))</f>
        <v/>
      </c>
      <c r="AY36" s="174" t="str">
        <f>IF(AY35="","",VLOOKUP(AY35,'【記載例】シフト記号表（勤務時間帯） '!$D$6:$X$47,21,FALSE))</f>
        <v/>
      </c>
      <c r="AZ36" s="331">
        <f>IF($BC$3="４週",SUM(U36:AV36),IF($BC$3="暦月",SUM(U36:AY36),""))</f>
        <v>100.00000000000001</v>
      </c>
      <c r="BA36" s="332"/>
      <c r="BB36" s="333">
        <f>IF($BC$3="４週",AZ36/4,IF($BC$3="暦月",(AZ36/($BC$8/7)),""))</f>
        <v>23.333333333333336</v>
      </c>
      <c r="BC36" s="332"/>
      <c r="BD36" s="325"/>
      <c r="BE36" s="326"/>
      <c r="BF36" s="326"/>
      <c r="BG36" s="326"/>
      <c r="BH36" s="327"/>
    </row>
    <row r="37" spans="2:60" ht="20.25" customHeight="1">
      <c r="B37" s="114"/>
      <c r="C37" s="471"/>
      <c r="D37" s="472"/>
      <c r="E37" s="473"/>
      <c r="F37" s="222"/>
      <c r="G37" s="216" t="str">
        <f>C35</f>
        <v>介護従業者</v>
      </c>
      <c r="H37" s="376"/>
      <c r="I37" s="316"/>
      <c r="J37" s="317"/>
      <c r="K37" s="317"/>
      <c r="L37" s="318"/>
      <c r="M37" s="383"/>
      <c r="N37" s="384"/>
      <c r="O37" s="385"/>
      <c r="P37" s="25" t="s">
        <v>70</v>
      </c>
      <c r="Q37" s="28"/>
      <c r="R37" s="28"/>
      <c r="S37" s="16"/>
      <c r="T37" s="53"/>
      <c r="U37" s="176" t="str">
        <f>IF(U35="","",VLOOKUP(U35,'【記載例】シフト記号表（勤務時間帯） '!$D$6:$Z$47,23,FALSE))</f>
        <v>-</v>
      </c>
      <c r="V37" s="177" t="str">
        <f>IF(V35="","",VLOOKUP(V35,'【記載例】シフト記号表（勤務時間帯） '!$D$6:$Z$47,23,FALSE))</f>
        <v>-</v>
      </c>
      <c r="W37" s="177" t="str">
        <f>IF(W35="","",VLOOKUP(W35,'【記載例】シフト記号表（勤務時間帯） '!$D$6:$Z$47,23,FALSE))</f>
        <v>-</v>
      </c>
      <c r="X37" s="177" t="str">
        <f>IF(X35="","",VLOOKUP(X35,'【記載例】シフト記号表（勤務時間帯） '!$D$6:$Z$47,23,FALSE))</f>
        <v>-</v>
      </c>
      <c r="Y37" s="177" t="str">
        <f>IF(Y35="","",VLOOKUP(Y35,'【記載例】シフト記号表（勤務時間帯） '!$D$6:$Z$47,23,FALSE))</f>
        <v/>
      </c>
      <c r="Z37" s="177" t="str">
        <f>IF(Z35="","",VLOOKUP(Z35,'【記載例】シフト記号表（勤務時間帯） '!$D$6:$Z$47,23,FALSE))</f>
        <v>-</v>
      </c>
      <c r="AA37" s="178" t="str">
        <f>IF(AA35="","",VLOOKUP(AA35,'【記載例】シフト記号表（勤務時間帯） '!$D$6:$Z$47,23,FALSE))</f>
        <v>-</v>
      </c>
      <c r="AB37" s="176" t="str">
        <f>IF(AB35="","",VLOOKUP(AB35,'【記載例】シフト記号表（勤務時間帯） '!$D$6:$Z$47,23,FALSE))</f>
        <v/>
      </c>
      <c r="AC37" s="177" t="str">
        <f>IF(AC35="","",VLOOKUP(AC35,'【記載例】シフト記号表（勤務時間帯） '!$D$6:$Z$47,23,FALSE))</f>
        <v>-</v>
      </c>
      <c r="AD37" s="177" t="str">
        <f>IF(AD35="","",VLOOKUP(AD35,'【記載例】シフト記号表（勤務時間帯） '!$D$6:$Z$47,23,FALSE))</f>
        <v>-</v>
      </c>
      <c r="AE37" s="177" t="str">
        <f>IF(AE35="","",VLOOKUP(AE35,'【記載例】シフト記号表（勤務時間帯） '!$D$6:$Z$47,23,FALSE))</f>
        <v>-</v>
      </c>
      <c r="AF37" s="177" t="str">
        <f>IF(AF35="","",VLOOKUP(AF35,'【記載例】シフト記号表（勤務時間帯） '!$D$6:$Z$47,23,FALSE))</f>
        <v/>
      </c>
      <c r="AG37" s="177" t="str">
        <f>IF(AG35="","",VLOOKUP(AG35,'【記載例】シフト記号表（勤務時間帯） '!$D$6:$Z$47,23,FALSE))</f>
        <v/>
      </c>
      <c r="AH37" s="178" t="str">
        <f>IF(AH35="","",VLOOKUP(AH35,'【記載例】シフト記号表（勤務時間帯） '!$D$6:$Z$47,23,FALSE))</f>
        <v>-</v>
      </c>
      <c r="AI37" s="176" t="str">
        <f>IF(AI35="","",VLOOKUP(AI35,'【記載例】シフト記号表（勤務時間帯） '!$D$6:$Z$47,23,FALSE))</f>
        <v>-</v>
      </c>
      <c r="AJ37" s="177" t="str">
        <f>IF(AJ35="","",VLOOKUP(AJ35,'【記載例】シフト記号表（勤務時間帯） '!$D$6:$Z$47,23,FALSE))</f>
        <v>-</v>
      </c>
      <c r="AK37" s="177" t="str">
        <f>IF(AK35="","",VLOOKUP(AK35,'【記載例】シフト記号表（勤務時間帯） '!$D$6:$Z$47,23,FALSE))</f>
        <v/>
      </c>
      <c r="AL37" s="177" t="str">
        <f>IF(AL35="","",VLOOKUP(AL35,'【記載例】シフト記号表（勤務時間帯） '!$D$6:$Z$47,23,FALSE))</f>
        <v>-</v>
      </c>
      <c r="AM37" s="177" t="str">
        <f>IF(AM35="","",VLOOKUP(AM35,'【記載例】シフト記号表（勤務時間帯） '!$D$6:$Z$47,23,FALSE))</f>
        <v>-</v>
      </c>
      <c r="AN37" s="177" t="str">
        <f>IF(AN35="","",VLOOKUP(AN35,'【記載例】シフト記号表（勤務時間帯） '!$D$6:$Z$47,23,FALSE))</f>
        <v/>
      </c>
      <c r="AO37" s="178" t="str">
        <f>IF(AO35="","",VLOOKUP(AO35,'【記載例】シフト記号表（勤務時間帯） '!$D$6:$Z$47,23,FALSE))</f>
        <v>-</v>
      </c>
      <c r="AP37" s="176" t="str">
        <f>IF(AP35="","",VLOOKUP(AP35,'【記載例】シフト記号表（勤務時間帯） '!$D$6:$Z$47,23,FALSE))</f>
        <v>-</v>
      </c>
      <c r="AQ37" s="177" t="str">
        <f>IF(AQ35="","",VLOOKUP(AQ35,'【記載例】シフト記号表（勤務時間帯） '!$D$6:$Z$47,23,FALSE))</f>
        <v>-</v>
      </c>
      <c r="AR37" s="177" t="str">
        <f>IF(AR35="","",VLOOKUP(AR35,'【記載例】シフト記号表（勤務時間帯） '!$D$6:$Z$47,23,FALSE))</f>
        <v>-</v>
      </c>
      <c r="AS37" s="177" t="str">
        <f>IF(AS35="","",VLOOKUP(AS35,'【記載例】シフト記号表（勤務時間帯） '!$D$6:$Z$47,23,FALSE))</f>
        <v/>
      </c>
      <c r="AT37" s="177" t="str">
        <f>IF(AT35="","",VLOOKUP(AT35,'【記載例】シフト記号表（勤務時間帯） '!$D$6:$Z$47,23,FALSE))</f>
        <v>-</v>
      </c>
      <c r="AU37" s="177" t="str">
        <f>IF(AU35="","",VLOOKUP(AU35,'【記載例】シフト記号表（勤務時間帯） '!$D$6:$Z$47,23,FALSE))</f>
        <v/>
      </c>
      <c r="AV37" s="178" t="str">
        <f>IF(AV35="","",VLOOKUP(AV35,'【記載例】シフト記号表（勤務時間帯） '!$D$6:$Z$47,23,FALSE))</f>
        <v>-</v>
      </c>
      <c r="AW37" s="176" t="str">
        <f>IF(AW35="","",VLOOKUP(AW35,'【記載例】シフト記号表（勤務時間帯） '!$D$6:$Z$47,23,FALSE))</f>
        <v/>
      </c>
      <c r="AX37" s="177" t="str">
        <f>IF(AX35="","",VLOOKUP(AX35,'【記載例】シフト記号表（勤務時間帯） '!$D$6:$Z$47,23,FALSE))</f>
        <v/>
      </c>
      <c r="AY37" s="177" t="str">
        <f>IF(AY35="","",VLOOKUP(AY35,'【記載例】シフト記号表（勤務時間帯） '!$D$6:$Z$47,23,FALSE))</f>
        <v/>
      </c>
      <c r="AZ37" s="334">
        <f>IF($BC$3="４週",SUM(U37:AV37),IF($BC$3="暦月",SUM(U37:AY37),""))</f>
        <v>0</v>
      </c>
      <c r="BA37" s="335"/>
      <c r="BB37" s="336">
        <f>IF($BC$3="４週",AZ37/4,IF($BC$3="暦月",(AZ37/($BC$8/7)),""))</f>
        <v>0</v>
      </c>
      <c r="BC37" s="335"/>
      <c r="BD37" s="328"/>
      <c r="BE37" s="329"/>
      <c r="BF37" s="329"/>
      <c r="BG37" s="329"/>
      <c r="BH37" s="330"/>
    </row>
    <row r="38" spans="2:60" ht="20.25" customHeight="1">
      <c r="B38" s="115"/>
      <c r="C38" s="429" t="s">
        <v>82</v>
      </c>
      <c r="D38" s="430"/>
      <c r="E38" s="431"/>
      <c r="F38" s="221"/>
      <c r="G38" s="215"/>
      <c r="H38" s="374" t="s">
        <v>90</v>
      </c>
      <c r="I38" s="310" t="s">
        <v>19</v>
      </c>
      <c r="J38" s="311"/>
      <c r="K38" s="311"/>
      <c r="L38" s="312"/>
      <c r="M38" s="377" t="s">
        <v>105</v>
      </c>
      <c r="N38" s="378"/>
      <c r="O38" s="379"/>
      <c r="P38" s="21" t="s">
        <v>18</v>
      </c>
      <c r="Q38" s="27"/>
      <c r="R38" s="27"/>
      <c r="S38" s="15"/>
      <c r="T38" s="52"/>
      <c r="U38" s="179" t="s">
        <v>123</v>
      </c>
      <c r="V38" s="180"/>
      <c r="W38" s="180" t="s">
        <v>38</v>
      </c>
      <c r="X38" s="180" t="s">
        <v>38</v>
      </c>
      <c r="Y38" s="180"/>
      <c r="Z38" s="180" t="s">
        <v>38</v>
      </c>
      <c r="AA38" s="181" t="s">
        <v>38</v>
      </c>
      <c r="AB38" s="179"/>
      <c r="AC38" s="180" t="s">
        <v>123</v>
      </c>
      <c r="AD38" s="180" t="s">
        <v>38</v>
      </c>
      <c r="AE38" s="180" t="s">
        <v>38</v>
      </c>
      <c r="AF38" s="180"/>
      <c r="AG38" s="180" t="s">
        <v>38</v>
      </c>
      <c r="AH38" s="181" t="s">
        <v>38</v>
      </c>
      <c r="AI38" s="179"/>
      <c r="AJ38" s="180" t="s">
        <v>123</v>
      </c>
      <c r="AK38" s="180" t="s">
        <v>38</v>
      </c>
      <c r="AL38" s="180" t="s">
        <v>38</v>
      </c>
      <c r="AM38" s="180" t="s">
        <v>38</v>
      </c>
      <c r="AN38" s="180"/>
      <c r="AO38" s="181" t="s">
        <v>38</v>
      </c>
      <c r="AP38" s="179" t="s">
        <v>38</v>
      </c>
      <c r="AQ38" s="180" t="s">
        <v>38</v>
      </c>
      <c r="AR38" s="180" t="s">
        <v>38</v>
      </c>
      <c r="AS38" s="180" t="s">
        <v>38</v>
      </c>
      <c r="AT38" s="180"/>
      <c r="AU38" s="180"/>
      <c r="AV38" s="181" t="s">
        <v>123</v>
      </c>
      <c r="AW38" s="179"/>
      <c r="AX38" s="180"/>
      <c r="AY38" s="180"/>
      <c r="AZ38" s="386"/>
      <c r="BA38" s="338"/>
      <c r="BB38" s="337"/>
      <c r="BC38" s="338"/>
      <c r="BD38" s="322"/>
      <c r="BE38" s="323"/>
      <c r="BF38" s="323"/>
      <c r="BG38" s="323"/>
      <c r="BH38" s="324"/>
    </row>
    <row r="39" spans="2:60" ht="20.25" customHeight="1">
      <c r="B39" s="113">
        <f>B36+1</f>
        <v>4</v>
      </c>
      <c r="C39" s="432"/>
      <c r="D39" s="433"/>
      <c r="E39" s="434"/>
      <c r="F39" s="221" t="str">
        <f>C38</f>
        <v>介護従業者</v>
      </c>
      <c r="G39" s="215"/>
      <c r="H39" s="375"/>
      <c r="I39" s="313"/>
      <c r="J39" s="314"/>
      <c r="K39" s="314"/>
      <c r="L39" s="315"/>
      <c r="M39" s="380"/>
      <c r="N39" s="381"/>
      <c r="O39" s="382"/>
      <c r="P39" s="23" t="s">
        <v>69</v>
      </c>
      <c r="Q39" s="24"/>
      <c r="R39" s="24"/>
      <c r="S39" s="19"/>
      <c r="T39" s="50"/>
      <c r="U39" s="173">
        <f>IF(U38="","",VLOOKUP(U38,'【記載例】シフト記号表（勤務時間帯） '!$D$6:$X$47,21,FALSE))</f>
        <v>7.9999999999999982</v>
      </c>
      <c r="V39" s="174" t="str">
        <f>IF(V38="","",VLOOKUP(V38,'【記載例】シフト記号表（勤務時間帯） '!$D$6:$X$47,21,FALSE))</f>
        <v/>
      </c>
      <c r="W39" s="174">
        <f>IF(W38="","",VLOOKUP(W38,'【記載例】シフト記号表（勤務時間帯） '!$D$6:$X$47,21,FALSE))</f>
        <v>7.9999999999999982</v>
      </c>
      <c r="X39" s="174">
        <f>IF(X38="","",VLOOKUP(X38,'【記載例】シフト記号表（勤務時間帯） '!$D$6:$X$47,21,FALSE))</f>
        <v>7.9999999999999982</v>
      </c>
      <c r="Y39" s="174" t="str">
        <f>IF(Y38="","",VLOOKUP(Y38,'【記載例】シフト記号表（勤務時間帯） '!$D$6:$X$47,21,FALSE))</f>
        <v/>
      </c>
      <c r="Z39" s="174">
        <f>IF(Z38="","",VLOOKUP(Z38,'【記載例】シフト記号表（勤務時間帯） '!$D$6:$X$47,21,FALSE))</f>
        <v>7.9999999999999982</v>
      </c>
      <c r="AA39" s="175">
        <f>IF(AA38="","",VLOOKUP(AA38,'【記載例】シフト記号表（勤務時間帯） '!$D$6:$X$47,21,FALSE))</f>
        <v>7.9999999999999982</v>
      </c>
      <c r="AB39" s="173" t="str">
        <f>IF(AB38="","",VLOOKUP(AB38,'【記載例】シフト記号表（勤務時間帯） '!$D$6:$X$47,21,FALSE))</f>
        <v/>
      </c>
      <c r="AC39" s="174">
        <f>IF(AC38="","",VLOOKUP(AC38,'【記載例】シフト記号表（勤務時間帯） '!$D$6:$X$47,21,FALSE))</f>
        <v>7.9999999999999982</v>
      </c>
      <c r="AD39" s="174">
        <f>IF(AD38="","",VLOOKUP(AD38,'【記載例】シフト記号表（勤務時間帯） '!$D$6:$X$47,21,FALSE))</f>
        <v>7.9999999999999982</v>
      </c>
      <c r="AE39" s="174">
        <f>IF(AE38="","",VLOOKUP(AE38,'【記載例】シフト記号表（勤務時間帯） '!$D$6:$X$47,21,FALSE))</f>
        <v>7.9999999999999982</v>
      </c>
      <c r="AF39" s="174" t="str">
        <f>IF(AF38="","",VLOOKUP(AF38,'【記載例】シフト記号表（勤務時間帯） '!$D$6:$X$47,21,FALSE))</f>
        <v/>
      </c>
      <c r="AG39" s="174">
        <f>IF(AG38="","",VLOOKUP(AG38,'【記載例】シフト記号表（勤務時間帯） '!$D$6:$X$47,21,FALSE))</f>
        <v>7.9999999999999982</v>
      </c>
      <c r="AH39" s="175">
        <f>IF(AH38="","",VLOOKUP(AH38,'【記載例】シフト記号表（勤務時間帯） '!$D$6:$X$47,21,FALSE))</f>
        <v>7.9999999999999982</v>
      </c>
      <c r="AI39" s="173" t="str">
        <f>IF(AI38="","",VLOOKUP(AI38,'【記載例】シフト記号表（勤務時間帯） '!$D$6:$X$47,21,FALSE))</f>
        <v/>
      </c>
      <c r="AJ39" s="174">
        <f>IF(AJ38="","",VLOOKUP(AJ38,'【記載例】シフト記号表（勤務時間帯） '!$D$6:$X$47,21,FALSE))</f>
        <v>7.9999999999999982</v>
      </c>
      <c r="AK39" s="174">
        <f>IF(AK38="","",VLOOKUP(AK38,'【記載例】シフト記号表（勤務時間帯） '!$D$6:$X$47,21,FALSE))</f>
        <v>7.9999999999999982</v>
      </c>
      <c r="AL39" s="174">
        <f>IF(AL38="","",VLOOKUP(AL38,'【記載例】シフト記号表（勤務時間帯） '!$D$6:$X$47,21,FALSE))</f>
        <v>7.9999999999999982</v>
      </c>
      <c r="AM39" s="174">
        <f>IF(AM38="","",VLOOKUP(AM38,'【記載例】シフト記号表（勤務時間帯） '!$D$6:$X$47,21,FALSE))</f>
        <v>7.9999999999999982</v>
      </c>
      <c r="AN39" s="174" t="str">
        <f>IF(AN38="","",VLOOKUP(AN38,'【記載例】シフト記号表（勤務時間帯） '!$D$6:$X$47,21,FALSE))</f>
        <v/>
      </c>
      <c r="AO39" s="175">
        <f>IF(AO38="","",VLOOKUP(AO38,'【記載例】シフト記号表（勤務時間帯） '!$D$6:$X$47,21,FALSE))</f>
        <v>7.9999999999999982</v>
      </c>
      <c r="AP39" s="173">
        <f>IF(AP38="","",VLOOKUP(AP38,'【記載例】シフト記号表（勤務時間帯） '!$D$6:$X$47,21,FALSE))</f>
        <v>7.9999999999999982</v>
      </c>
      <c r="AQ39" s="174">
        <f>IF(AQ38="","",VLOOKUP(AQ38,'【記載例】シフト記号表（勤務時間帯） '!$D$6:$X$47,21,FALSE))</f>
        <v>7.9999999999999982</v>
      </c>
      <c r="AR39" s="174">
        <f>IF(AR38="","",VLOOKUP(AR38,'【記載例】シフト記号表（勤務時間帯） '!$D$6:$X$47,21,FALSE))</f>
        <v>7.9999999999999982</v>
      </c>
      <c r="AS39" s="174">
        <f>IF(AS38="","",VLOOKUP(AS38,'【記載例】シフト記号表（勤務時間帯） '!$D$6:$X$47,21,FALSE))</f>
        <v>7.9999999999999982</v>
      </c>
      <c r="AT39" s="174" t="str">
        <f>IF(AT38="","",VLOOKUP(AT38,'【記載例】シフト記号表（勤務時間帯） '!$D$6:$X$47,21,FALSE))</f>
        <v/>
      </c>
      <c r="AU39" s="174" t="str">
        <f>IF(AU38="","",VLOOKUP(AU38,'【記載例】シフト記号表（勤務時間帯） '!$D$6:$X$47,21,FALSE))</f>
        <v/>
      </c>
      <c r="AV39" s="175">
        <f>IF(AV38="","",VLOOKUP(AV38,'【記載例】シフト記号表（勤務時間帯） '!$D$6:$X$47,21,FALSE))</f>
        <v>7.9999999999999982</v>
      </c>
      <c r="AW39" s="173" t="str">
        <f>IF(AW38="","",VLOOKUP(AW38,'【記載例】シフト記号表（勤務時間帯） '!$D$6:$X$47,21,FALSE))</f>
        <v/>
      </c>
      <c r="AX39" s="174" t="str">
        <f>IF(AX38="","",VLOOKUP(AX38,'【記載例】シフト記号表（勤務時間帯） '!$D$6:$X$47,21,FALSE))</f>
        <v/>
      </c>
      <c r="AY39" s="174" t="str">
        <f>IF(AY38="","",VLOOKUP(AY38,'【記載例】シフト記号表（勤務時間帯） '!$D$6:$X$47,21,FALSE))</f>
        <v/>
      </c>
      <c r="AZ39" s="331">
        <f>IF($BC$3="４週",SUM(U39:AV39),IF($BC$3="暦月",SUM(U39:AY39),""))</f>
        <v>159.99999999999997</v>
      </c>
      <c r="BA39" s="332"/>
      <c r="BB39" s="333">
        <f>IF($BC$3="４週",AZ39/4,IF($BC$3="暦月",(AZ39/($BC$8/7)),""))</f>
        <v>37.333333333333329</v>
      </c>
      <c r="BC39" s="332"/>
      <c r="BD39" s="325"/>
      <c r="BE39" s="326"/>
      <c r="BF39" s="326"/>
      <c r="BG39" s="326"/>
      <c r="BH39" s="327"/>
    </row>
    <row r="40" spans="2:60" ht="20.25" customHeight="1">
      <c r="B40" s="114"/>
      <c r="C40" s="471"/>
      <c r="D40" s="472"/>
      <c r="E40" s="473"/>
      <c r="F40" s="222"/>
      <c r="G40" s="216" t="str">
        <f>C38</f>
        <v>介護従業者</v>
      </c>
      <c r="H40" s="376"/>
      <c r="I40" s="316"/>
      <c r="J40" s="317"/>
      <c r="K40" s="317"/>
      <c r="L40" s="318"/>
      <c r="M40" s="383"/>
      <c r="N40" s="384"/>
      <c r="O40" s="385"/>
      <c r="P40" s="25" t="s">
        <v>70</v>
      </c>
      <c r="Q40" s="29"/>
      <c r="R40" s="29"/>
      <c r="S40" s="17"/>
      <c r="T40" s="51"/>
      <c r="U40" s="176" t="str">
        <f>IF(U38="","",VLOOKUP(U38,'【記載例】シフト記号表（勤務時間帯） '!$D$6:$Z$47,23,FALSE))</f>
        <v>-</v>
      </c>
      <c r="V40" s="177" t="str">
        <f>IF(V38="","",VLOOKUP(V38,'【記載例】シフト記号表（勤務時間帯） '!$D$6:$Z$47,23,FALSE))</f>
        <v/>
      </c>
      <c r="W40" s="177" t="str">
        <f>IF(W38="","",VLOOKUP(W38,'【記載例】シフト記号表（勤務時間帯） '!$D$6:$Z$47,23,FALSE))</f>
        <v>-</v>
      </c>
      <c r="X40" s="177" t="str">
        <f>IF(X38="","",VLOOKUP(X38,'【記載例】シフト記号表（勤務時間帯） '!$D$6:$Z$47,23,FALSE))</f>
        <v>-</v>
      </c>
      <c r="Y40" s="177" t="str">
        <f>IF(Y38="","",VLOOKUP(Y38,'【記載例】シフト記号表（勤務時間帯） '!$D$6:$Z$47,23,FALSE))</f>
        <v/>
      </c>
      <c r="Z40" s="177" t="str">
        <f>IF(Z38="","",VLOOKUP(Z38,'【記載例】シフト記号表（勤務時間帯） '!$D$6:$Z$47,23,FALSE))</f>
        <v>-</v>
      </c>
      <c r="AA40" s="178" t="str">
        <f>IF(AA38="","",VLOOKUP(AA38,'【記載例】シフト記号表（勤務時間帯） '!$D$6:$Z$47,23,FALSE))</f>
        <v>-</v>
      </c>
      <c r="AB40" s="176" t="str">
        <f>IF(AB38="","",VLOOKUP(AB38,'【記載例】シフト記号表（勤務時間帯） '!$D$6:$Z$47,23,FALSE))</f>
        <v/>
      </c>
      <c r="AC40" s="177" t="str">
        <f>IF(AC38="","",VLOOKUP(AC38,'【記載例】シフト記号表（勤務時間帯） '!$D$6:$Z$47,23,FALSE))</f>
        <v>-</v>
      </c>
      <c r="AD40" s="177" t="str">
        <f>IF(AD38="","",VLOOKUP(AD38,'【記載例】シフト記号表（勤務時間帯） '!$D$6:$Z$47,23,FALSE))</f>
        <v>-</v>
      </c>
      <c r="AE40" s="177" t="str">
        <f>IF(AE38="","",VLOOKUP(AE38,'【記載例】シフト記号表（勤務時間帯） '!$D$6:$Z$47,23,FALSE))</f>
        <v>-</v>
      </c>
      <c r="AF40" s="177" t="str">
        <f>IF(AF38="","",VLOOKUP(AF38,'【記載例】シフト記号表（勤務時間帯） '!$D$6:$Z$47,23,FALSE))</f>
        <v/>
      </c>
      <c r="AG40" s="177" t="str">
        <f>IF(AG38="","",VLOOKUP(AG38,'【記載例】シフト記号表（勤務時間帯） '!$D$6:$Z$47,23,FALSE))</f>
        <v>-</v>
      </c>
      <c r="AH40" s="178" t="str">
        <f>IF(AH38="","",VLOOKUP(AH38,'【記載例】シフト記号表（勤務時間帯） '!$D$6:$Z$47,23,FALSE))</f>
        <v>-</v>
      </c>
      <c r="AI40" s="176" t="str">
        <f>IF(AI38="","",VLOOKUP(AI38,'【記載例】シフト記号表（勤務時間帯） '!$D$6:$Z$47,23,FALSE))</f>
        <v/>
      </c>
      <c r="AJ40" s="177" t="str">
        <f>IF(AJ38="","",VLOOKUP(AJ38,'【記載例】シフト記号表（勤務時間帯） '!$D$6:$Z$47,23,FALSE))</f>
        <v>-</v>
      </c>
      <c r="AK40" s="177" t="str">
        <f>IF(AK38="","",VLOOKUP(AK38,'【記載例】シフト記号表（勤務時間帯） '!$D$6:$Z$47,23,FALSE))</f>
        <v>-</v>
      </c>
      <c r="AL40" s="177" t="str">
        <f>IF(AL38="","",VLOOKUP(AL38,'【記載例】シフト記号表（勤務時間帯） '!$D$6:$Z$47,23,FALSE))</f>
        <v>-</v>
      </c>
      <c r="AM40" s="177" t="str">
        <f>IF(AM38="","",VLOOKUP(AM38,'【記載例】シフト記号表（勤務時間帯） '!$D$6:$Z$47,23,FALSE))</f>
        <v>-</v>
      </c>
      <c r="AN40" s="177" t="str">
        <f>IF(AN38="","",VLOOKUP(AN38,'【記載例】シフト記号表（勤務時間帯） '!$D$6:$Z$47,23,FALSE))</f>
        <v/>
      </c>
      <c r="AO40" s="178" t="str">
        <f>IF(AO38="","",VLOOKUP(AO38,'【記載例】シフト記号表（勤務時間帯） '!$D$6:$Z$47,23,FALSE))</f>
        <v>-</v>
      </c>
      <c r="AP40" s="176" t="str">
        <f>IF(AP38="","",VLOOKUP(AP38,'【記載例】シフト記号表（勤務時間帯） '!$D$6:$Z$47,23,FALSE))</f>
        <v>-</v>
      </c>
      <c r="AQ40" s="177" t="str">
        <f>IF(AQ38="","",VLOOKUP(AQ38,'【記載例】シフト記号表（勤務時間帯） '!$D$6:$Z$47,23,FALSE))</f>
        <v>-</v>
      </c>
      <c r="AR40" s="177" t="str">
        <f>IF(AR38="","",VLOOKUP(AR38,'【記載例】シフト記号表（勤務時間帯） '!$D$6:$Z$47,23,FALSE))</f>
        <v>-</v>
      </c>
      <c r="AS40" s="177" t="str">
        <f>IF(AS38="","",VLOOKUP(AS38,'【記載例】シフト記号表（勤務時間帯） '!$D$6:$Z$47,23,FALSE))</f>
        <v>-</v>
      </c>
      <c r="AT40" s="177" t="str">
        <f>IF(AT38="","",VLOOKUP(AT38,'【記載例】シフト記号表（勤務時間帯） '!$D$6:$Z$47,23,FALSE))</f>
        <v/>
      </c>
      <c r="AU40" s="177" t="str">
        <f>IF(AU38="","",VLOOKUP(AU38,'【記載例】シフト記号表（勤務時間帯） '!$D$6:$Z$47,23,FALSE))</f>
        <v/>
      </c>
      <c r="AV40" s="178" t="str">
        <f>IF(AV38="","",VLOOKUP(AV38,'【記載例】シフト記号表（勤務時間帯） '!$D$6:$Z$47,23,FALSE))</f>
        <v>-</v>
      </c>
      <c r="AW40" s="176" t="str">
        <f>IF(AW38="","",VLOOKUP(AW38,'【記載例】シフト記号表（勤務時間帯） '!$D$6:$Z$47,23,FALSE))</f>
        <v/>
      </c>
      <c r="AX40" s="177" t="str">
        <f>IF(AX38="","",VLOOKUP(AX38,'【記載例】シフト記号表（勤務時間帯） '!$D$6:$Z$47,23,FALSE))</f>
        <v/>
      </c>
      <c r="AY40" s="177" t="str">
        <f>IF(AY38="","",VLOOKUP(AY38,'【記載例】シフト記号表（勤務時間帯） '!$D$6:$Z$47,23,FALSE))</f>
        <v/>
      </c>
      <c r="AZ40" s="334">
        <f>IF($BC$3="４週",SUM(U40:AV40),IF($BC$3="暦月",SUM(U40:AY40),""))</f>
        <v>0</v>
      </c>
      <c r="BA40" s="335"/>
      <c r="BB40" s="336">
        <f>IF($BC$3="４週",AZ40/4,IF($BC$3="暦月",(AZ40/($BC$8/7)),""))</f>
        <v>0</v>
      </c>
      <c r="BC40" s="335"/>
      <c r="BD40" s="328"/>
      <c r="BE40" s="329"/>
      <c r="BF40" s="329"/>
      <c r="BG40" s="329"/>
      <c r="BH40" s="330"/>
    </row>
    <row r="41" spans="2:60" ht="20.25" customHeight="1">
      <c r="B41" s="115"/>
      <c r="C41" s="429" t="s">
        <v>82</v>
      </c>
      <c r="D41" s="430"/>
      <c r="E41" s="431"/>
      <c r="F41" s="221"/>
      <c r="G41" s="215"/>
      <c r="H41" s="374" t="s">
        <v>90</v>
      </c>
      <c r="I41" s="310" t="s">
        <v>19</v>
      </c>
      <c r="J41" s="311"/>
      <c r="K41" s="311"/>
      <c r="L41" s="312"/>
      <c r="M41" s="377" t="s">
        <v>106</v>
      </c>
      <c r="N41" s="378"/>
      <c r="O41" s="379"/>
      <c r="P41" s="21" t="s">
        <v>18</v>
      </c>
      <c r="Q41" s="27"/>
      <c r="R41" s="27"/>
      <c r="S41" s="15"/>
      <c r="T41" s="52"/>
      <c r="U41" s="179" t="s">
        <v>39</v>
      </c>
      <c r="V41" s="180" t="s">
        <v>123</v>
      </c>
      <c r="W41" s="180"/>
      <c r="X41" s="180" t="s">
        <v>123</v>
      </c>
      <c r="Y41" s="180" t="s">
        <v>39</v>
      </c>
      <c r="Z41" s="180" t="s">
        <v>39</v>
      </c>
      <c r="AA41" s="181"/>
      <c r="AB41" s="179" t="s">
        <v>39</v>
      </c>
      <c r="AC41" s="180" t="s">
        <v>39</v>
      </c>
      <c r="AD41" s="180" t="s">
        <v>39</v>
      </c>
      <c r="AE41" s="180" t="s">
        <v>39</v>
      </c>
      <c r="AF41" s="180" t="s">
        <v>39</v>
      </c>
      <c r="AG41" s="180"/>
      <c r="AH41" s="181"/>
      <c r="AI41" s="179" t="s">
        <v>39</v>
      </c>
      <c r="AJ41" s="180"/>
      <c r="AK41" s="180" t="s">
        <v>123</v>
      </c>
      <c r="AL41" s="180"/>
      <c r="AM41" s="180" t="s">
        <v>39</v>
      </c>
      <c r="AN41" s="180" t="s">
        <v>39</v>
      </c>
      <c r="AO41" s="181" t="s">
        <v>39</v>
      </c>
      <c r="AP41" s="179" t="s">
        <v>39</v>
      </c>
      <c r="AQ41" s="180"/>
      <c r="AR41" s="180"/>
      <c r="AS41" s="180" t="s">
        <v>39</v>
      </c>
      <c r="AT41" s="180" t="s">
        <v>39</v>
      </c>
      <c r="AU41" s="180" t="s">
        <v>39</v>
      </c>
      <c r="AV41" s="181" t="s">
        <v>39</v>
      </c>
      <c r="AW41" s="179"/>
      <c r="AX41" s="180"/>
      <c r="AY41" s="180"/>
      <c r="AZ41" s="386"/>
      <c r="BA41" s="338"/>
      <c r="BB41" s="337"/>
      <c r="BC41" s="338"/>
      <c r="BD41" s="322"/>
      <c r="BE41" s="323"/>
      <c r="BF41" s="323"/>
      <c r="BG41" s="323"/>
      <c r="BH41" s="324"/>
    </row>
    <row r="42" spans="2:60" ht="20.25" customHeight="1">
      <c r="B42" s="113">
        <f>B39+1</f>
        <v>5</v>
      </c>
      <c r="C42" s="432"/>
      <c r="D42" s="433"/>
      <c r="E42" s="434"/>
      <c r="F42" s="221" t="str">
        <f>C41</f>
        <v>介護従業者</v>
      </c>
      <c r="G42" s="215"/>
      <c r="H42" s="375"/>
      <c r="I42" s="313"/>
      <c r="J42" s="314"/>
      <c r="K42" s="314"/>
      <c r="L42" s="315"/>
      <c r="M42" s="380"/>
      <c r="N42" s="381"/>
      <c r="O42" s="382"/>
      <c r="P42" s="23" t="s">
        <v>69</v>
      </c>
      <c r="Q42" s="24"/>
      <c r="R42" s="24"/>
      <c r="S42" s="19"/>
      <c r="T42" s="50"/>
      <c r="U42" s="173">
        <f>IF(U41="","",VLOOKUP(U41,'【記載例】シフト記号表（勤務時間帯） '!$D$6:$X$47,21,FALSE))</f>
        <v>8</v>
      </c>
      <c r="V42" s="174">
        <f>IF(V41="","",VLOOKUP(V41,'【記載例】シフト記号表（勤務時間帯） '!$D$6:$X$47,21,FALSE))</f>
        <v>7.9999999999999982</v>
      </c>
      <c r="W42" s="174" t="str">
        <f>IF(W41="","",VLOOKUP(W41,'【記載例】シフト記号表（勤務時間帯） '!$D$6:$X$47,21,FALSE))</f>
        <v/>
      </c>
      <c r="X42" s="174">
        <f>IF(X41="","",VLOOKUP(X41,'【記載例】シフト記号表（勤務時間帯） '!$D$6:$X$47,21,FALSE))</f>
        <v>7.9999999999999982</v>
      </c>
      <c r="Y42" s="174">
        <f>IF(Y41="","",VLOOKUP(Y41,'【記載例】シフト記号表（勤務時間帯） '!$D$6:$X$47,21,FALSE))</f>
        <v>8</v>
      </c>
      <c r="Z42" s="174">
        <f>IF(Z41="","",VLOOKUP(Z41,'【記載例】シフト記号表（勤務時間帯） '!$D$6:$X$47,21,FALSE))</f>
        <v>8</v>
      </c>
      <c r="AA42" s="175" t="str">
        <f>IF(AA41="","",VLOOKUP(AA41,'【記載例】シフト記号表（勤務時間帯） '!$D$6:$X$47,21,FALSE))</f>
        <v/>
      </c>
      <c r="AB42" s="173">
        <f>IF(AB41="","",VLOOKUP(AB41,'【記載例】シフト記号表（勤務時間帯） '!$D$6:$X$47,21,FALSE))</f>
        <v>8</v>
      </c>
      <c r="AC42" s="174">
        <f>IF(AC41="","",VLOOKUP(AC41,'【記載例】シフト記号表（勤務時間帯） '!$D$6:$X$47,21,FALSE))</f>
        <v>8</v>
      </c>
      <c r="AD42" s="174">
        <f>IF(AD41="","",VLOOKUP(AD41,'【記載例】シフト記号表（勤務時間帯） '!$D$6:$X$47,21,FALSE))</f>
        <v>8</v>
      </c>
      <c r="AE42" s="174">
        <f>IF(AE41="","",VLOOKUP(AE41,'【記載例】シフト記号表（勤務時間帯） '!$D$6:$X$47,21,FALSE))</f>
        <v>8</v>
      </c>
      <c r="AF42" s="174">
        <f>IF(AF41="","",VLOOKUP(AF41,'【記載例】シフト記号表（勤務時間帯） '!$D$6:$X$47,21,FALSE))</f>
        <v>8</v>
      </c>
      <c r="AG42" s="174" t="str">
        <f>IF(AG41="","",VLOOKUP(AG41,'【記載例】シフト記号表（勤務時間帯） '!$D$6:$X$47,21,FALSE))</f>
        <v/>
      </c>
      <c r="AH42" s="175" t="str">
        <f>IF(AH41="","",VLOOKUP(AH41,'【記載例】シフト記号表（勤務時間帯） '!$D$6:$X$47,21,FALSE))</f>
        <v/>
      </c>
      <c r="AI42" s="173">
        <f>IF(AI41="","",VLOOKUP(AI41,'【記載例】シフト記号表（勤務時間帯） '!$D$6:$X$47,21,FALSE))</f>
        <v>8</v>
      </c>
      <c r="AJ42" s="174" t="str">
        <f>IF(AJ41="","",VLOOKUP(AJ41,'【記載例】シフト記号表（勤務時間帯） '!$D$6:$X$47,21,FALSE))</f>
        <v/>
      </c>
      <c r="AK42" s="174">
        <f>IF(AK41="","",VLOOKUP(AK41,'【記載例】シフト記号表（勤務時間帯） '!$D$6:$X$47,21,FALSE))</f>
        <v>7.9999999999999982</v>
      </c>
      <c r="AL42" s="174" t="str">
        <f>IF(AL41="","",VLOOKUP(AL41,'【記載例】シフト記号表（勤務時間帯） '!$D$6:$X$47,21,FALSE))</f>
        <v/>
      </c>
      <c r="AM42" s="174">
        <f>IF(AM41="","",VLOOKUP(AM41,'【記載例】シフト記号表（勤務時間帯） '!$D$6:$X$47,21,FALSE))</f>
        <v>8</v>
      </c>
      <c r="AN42" s="174">
        <f>IF(AN41="","",VLOOKUP(AN41,'【記載例】シフト記号表（勤務時間帯） '!$D$6:$X$47,21,FALSE))</f>
        <v>8</v>
      </c>
      <c r="AO42" s="175">
        <f>IF(AO41="","",VLOOKUP(AO41,'【記載例】シフト記号表（勤務時間帯） '!$D$6:$X$47,21,FALSE))</f>
        <v>8</v>
      </c>
      <c r="AP42" s="173">
        <f>IF(AP41="","",VLOOKUP(AP41,'【記載例】シフト記号表（勤務時間帯） '!$D$6:$X$47,21,FALSE))</f>
        <v>8</v>
      </c>
      <c r="AQ42" s="174" t="str">
        <f>IF(AQ41="","",VLOOKUP(AQ41,'【記載例】シフト記号表（勤務時間帯） '!$D$6:$X$47,21,FALSE))</f>
        <v/>
      </c>
      <c r="AR42" s="174" t="str">
        <f>IF(AR41="","",VLOOKUP(AR41,'【記載例】シフト記号表（勤務時間帯） '!$D$6:$X$47,21,FALSE))</f>
        <v/>
      </c>
      <c r="AS42" s="174">
        <f>IF(AS41="","",VLOOKUP(AS41,'【記載例】シフト記号表（勤務時間帯） '!$D$6:$X$47,21,FALSE))</f>
        <v>8</v>
      </c>
      <c r="AT42" s="174">
        <f>IF(AT41="","",VLOOKUP(AT41,'【記載例】シフト記号表（勤務時間帯） '!$D$6:$X$47,21,FALSE))</f>
        <v>8</v>
      </c>
      <c r="AU42" s="174">
        <f>IF(AU41="","",VLOOKUP(AU41,'【記載例】シフト記号表（勤務時間帯） '!$D$6:$X$47,21,FALSE))</f>
        <v>8</v>
      </c>
      <c r="AV42" s="175">
        <f>IF(AV41="","",VLOOKUP(AV41,'【記載例】シフト記号表（勤務時間帯） '!$D$6:$X$47,21,FALSE))</f>
        <v>8</v>
      </c>
      <c r="AW42" s="173" t="str">
        <f>IF(AW41="","",VLOOKUP(AW41,'【記載例】シフト記号表（勤務時間帯） '!$D$6:$X$47,21,FALSE))</f>
        <v/>
      </c>
      <c r="AX42" s="174" t="str">
        <f>IF(AX41="","",VLOOKUP(AX41,'【記載例】シフト記号表（勤務時間帯） '!$D$6:$X$47,21,FALSE))</f>
        <v/>
      </c>
      <c r="AY42" s="174" t="str">
        <f>IF(AY41="","",VLOOKUP(AY41,'【記載例】シフト記号表（勤務時間帯） '!$D$6:$X$47,21,FALSE))</f>
        <v/>
      </c>
      <c r="AZ42" s="331">
        <f>IF($BC$3="４週",SUM(U42:AV42),IF($BC$3="暦月",SUM(U42:AY42),""))</f>
        <v>160</v>
      </c>
      <c r="BA42" s="332"/>
      <c r="BB42" s="333">
        <f>IF($BC$3="４週",AZ42/4,IF($BC$3="暦月",(AZ42/($BC$8/7)),""))</f>
        <v>37.333333333333336</v>
      </c>
      <c r="BC42" s="332"/>
      <c r="BD42" s="325"/>
      <c r="BE42" s="326"/>
      <c r="BF42" s="326"/>
      <c r="BG42" s="326"/>
      <c r="BH42" s="327"/>
    </row>
    <row r="43" spans="2:60" ht="20.25" customHeight="1">
      <c r="B43" s="114"/>
      <c r="C43" s="471"/>
      <c r="D43" s="472"/>
      <c r="E43" s="473"/>
      <c r="F43" s="222"/>
      <c r="G43" s="216" t="str">
        <f>C41</f>
        <v>介護従業者</v>
      </c>
      <c r="H43" s="376"/>
      <c r="I43" s="316"/>
      <c r="J43" s="317"/>
      <c r="K43" s="317"/>
      <c r="L43" s="318"/>
      <c r="M43" s="383"/>
      <c r="N43" s="384"/>
      <c r="O43" s="385"/>
      <c r="P43" s="25" t="s">
        <v>70</v>
      </c>
      <c r="Q43" s="26"/>
      <c r="R43" s="26"/>
      <c r="S43" s="18"/>
      <c r="T43" s="54"/>
      <c r="U43" s="176" t="str">
        <f>IF(U41="","",VLOOKUP(U41,'【記載例】シフト記号表（勤務時間帯） '!$D$6:$Z$47,23,FALSE))</f>
        <v>-</v>
      </c>
      <c r="V43" s="177" t="str">
        <f>IF(V41="","",VLOOKUP(V41,'【記載例】シフト記号表（勤務時間帯） '!$D$6:$Z$47,23,FALSE))</f>
        <v>-</v>
      </c>
      <c r="W43" s="177" t="str">
        <f>IF(W41="","",VLOOKUP(W41,'【記載例】シフト記号表（勤務時間帯） '!$D$6:$Z$47,23,FALSE))</f>
        <v/>
      </c>
      <c r="X43" s="177" t="str">
        <f>IF(X41="","",VLOOKUP(X41,'【記載例】シフト記号表（勤務時間帯） '!$D$6:$Z$47,23,FALSE))</f>
        <v>-</v>
      </c>
      <c r="Y43" s="177" t="str">
        <f>IF(Y41="","",VLOOKUP(Y41,'【記載例】シフト記号表（勤務時間帯） '!$D$6:$Z$47,23,FALSE))</f>
        <v>-</v>
      </c>
      <c r="Z43" s="177" t="str">
        <f>IF(Z41="","",VLOOKUP(Z41,'【記載例】シフト記号表（勤務時間帯） '!$D$6:$Z$47,23,FALSE))</f>
        <v>-</v>
      </c>
      <c r="AA43" s="178" t="str">
        <f>IF(AA41="","",VLOOKUP(AA41,'【記載例】シフト記号表（勤務時間帯） '!$D$6:$Z$47,23,FALSE))</f>
        <v/>
      </c>
      <c r="AB43" s="176" t="str">
        <f>IF(AB41="","",VLOOKUP(AB41,'【記載例】シフト記号表（勤務時間帯） '!$D$6:$Z$47,23,FALSE))</f>
        <v>-</v>
      </c>
      <c r="AC43" s="177" t="str">
        <f>IF(AC41="","",VLOOKUP(AC41,'【記載例】シフト記号表（勤務時間帯） '!$D$6:$Z$47,23,FALSE))</f>
        <v>-</v>
      </c>
      <c r="AD43" s="177" t="str">
        <f>IF(AD41="","",VLOOKUP(AD41,'【記載例】シフト記号表（勤務時間帯） '!$D$6:$Z$47,23,FALSE))</f>
        <v>-</v>
      </c>
      <c r="AE43" s="177" t="str">
        <f>IF(AE41="","",VLOOKUP(AE41,'【記載例】シフト記号表（勤務時間帯） '!$D$6:$Z$47,23,FALSE))</f>
        <v>-</v>
      </c>
      <c r="AF43" s="177" t="str">
        <f>IF(AF41="","",VLOOKUP(AF41,'【記載例】シフト記号表（勤務時間帯） '!$D$6:$Z$47,23,FALSE))</f>
        <v>-</v>
      </c>
      <c r="AG43" s="177" t="str">
        <f>IF(AG41="","",VLOOKUP(AG41,'【記載例】シフト記号表（勤務時間帯） '!$D$6:$Z$47,23,FALSE))</f>
        <v/>
      </c>
      <c r="AH43" s="178" t="str">
        <f>IF(AH41="","",VLOOKUP(AH41,'【記載例】シフト記号表（勤務時間帯） '!$D$6:$Z$47,23,FALSE))</f>
        <v/>
      </c>
      <c r="AI43" s="176" t="str">
        <f>IF(AI41="","",VLOOKUP(AI41,'【記載例】シフト記号表（勤務時間帯） '!$D$6:$Z$47,23,FALSE))</f>
        <v>-</v>
      </c>
      <c r="AJ43" s="177" t="str">
        <f>IF(AJ41="","",VLOOKUP(AJ41,'【記載例】シフト記号表（勤務時間帯） '!$D$6:$Z$47,23,FALSE))</f>
        <v/>
      </c>
      <c r="AK43" s="177" t="str">
        <f>IF(AK41="","",VLOOKUP(AK41,'【記載例】シフト記号表（勤務時間帯） '!$D$6:$Z$47,23,FALSE))</f>
        <v>-</v>
      </c>
      <c r="AL43" s="177" t="str">
        <f>IF(AL41="","",VLOOKUP(AL41,'【記載例】シフト記号表（勤務時間帯） '!$D$6:$Z$47,23,FALSE))</f>
        <v/>
      </c>
      <c r="AM43" s="177" t="str">
        <f>IF(AM41="","",VLOOKUP(AM41,'【記載例】シフト記号表（勤務時間帯） '!$D$6:$Z$47,23,FALSE))</f>
        <v>-</v>
      </c>
      <c r="AN43" s="177" t="str">
        <f>IF(AN41="","",VLOOKUP(AN41,'【記載例】シフト記号表（勤務時間帯） '!$D$6:$Z$47,23,FALSE))</f>
        <v>-</v>
      </c>
      <c r="AO43" s="178" t="str">
        <f>IF(AO41="","",VLOOKUP(AO41,'【記載例】シフト記号表（勤務時間帯） '!$D$6:$Z$47,23,FALSE))</f>
        <v>-</v>
      </c>
      <c r="AP43" s="176" t="str">
        <f>IF(AP41="","",VLOOKUP(AP41,'【記載例】シフト記号表（勤務時間帯） '!$D$6:$Z$47,23,FALSE))</f>
        <v>-</v>
      </c>
      <c r="AQ43" s="177" t="str">
        <f>IF(AQ41="","",VLOOKUP(AQ41,'【記載例】シフト記号表（勤務時間帯） '!$D$6:$Z$47,23,FALSE))</f>
        <v/>
      </c>
      <c r="AR43" s="177" t="str">
        <f>IF(AR41="","",VLOOKUP(AR41,'【記載例】シフト記号表（勤務時間帯） '!$D$6:$Z$47,23,FALSE))</f>
        <v/>
      </c>
      <c r="AS43" s="177" t="str">
        <f>IF(AS41="","",VLOOKUP(AS41,'【記載例】シフト記号表（勤務時間帯） '!$D$6:$Z$47,23,FALSE))</f>
        <v>-</v>
      </c>
      <c r="AT43" s="177" t="str">
        <f>IF(AT41="","",VLOOKUP(AT41,'【記載例】シフト記号表（勤務時間帯） '!$D$6:$Z$47,23,FALSE))</f>
        <v>-</v>
      </c>
      <c r="AU43" s="177" t="str">
        <f>IF(AU41="","",VLOOKUP(AU41,'【記載例】シフト記号表（勤務時間帯） '!$D$6:$Z$47,23,FALSE))</f>
        <v>-</v>
      </c>
      <c r="AV43" s="178" t="str">
        <f>IF(AV41="","",VLOOKUP(AV41,'【記載例】シフト記号表（勤務時間帯） '!$D$6:$Z$47,23,FALSE))</f>
        <v>-</v>
      </c>
      <c r="AW43" s="176" t="str">
        <f>IF(AW41="","",VLOOKUP(AW41,'【記載例】シフト記号表（勤務時間帯） '!$D$6:$Z$47,23,FALSE))</f>
        <v/>
      </c>
      <c r="AX43" s="177" t="str">
        <f>IF(AX41="","",VLOOKUP(AX41,'【記載例】シフト記号表（勤務時間帯） '!$D$6:$Z$47,23,FALSE))</f>
        <v/>
      </c>
      <c r="AY43" s="177" t="str">
        <f>IF(AY41="","",VLOOKUP(AY41,'【記載例】シフト記号表（勤務時間帯） '!$D$6:$Z$47,23,FALSE))</f>
        <v/>
      </c>
      <c r="AZ43" s="334">
        <f>IF($BC$3="４週",SUM(U43:AV43),IF($BC$3="暦月",SUM(U43:AY43),""))</f>
        <v>0</v>
      </c>
      <c r="BA43" s="335"/>
      <c r="BB43" s="336">
        <f>IF($BC$3="４週",AZ43/4,IF($BC$3="暦月",(AZ43/($BC$8/7)),""))</f>
        <v>0</v>
      </c>
      <c r="BC43" s="335"/>
      <c r="BD43" s="328"/>
      <c r="BE43" s="329"/>
      <c r="BF43" s="329"/>
      <c r="BG43" s="329"/>
      <c r="BH43" s="330"/>
    </row>
    <row r="44" spans="2:60" ht="20.25" customHeight="1">
      <c r="B44" s="115"/>
      <c r="C44" s="429" t="s">
        <v>82</v>
      </c>
      <c r="D44" s="430"/>
      <c r="E44" s="431"/>
      <c r="F44" s="221"/>
      <c r="G44" s="215"/>
      <c r="H44" s="374" t="s">
        <v>8</v>
      </c>
      <c r="I44" s="310" t="s">
        <v>91</v>
      </c>
      <c r="J44" s="311"/>
      <c r="K44" s="311"/>
      <c r="L44" s="312"/>
      <c r="M44" s="377" t="s">
        <v>107</v>
      </c>
      <c r="N44" s="378"/>
      <c r="O44" s="379"/>
      <c r="P44" s="21" t="s">
        <v>18</v>
      </c>
      <c r="Q44" s="28"/>
      <c r="R44" s="28"/>
      <c r="S44" s="16"/>
      <c r="T44" s="55"/>
      <c r="U44" s="179" t="s">
        <v>187</v>
      </c>
      <c r="V44" s="180"/>
      <c r="W44" s="180" t="s">
        <v>188</v>
      </c>
      <c r="X44" s="180" t="s">
        <v>189</v>
      </c>
      <c r="Y44" s="180" t="s">
        <v>187</v>
      </c>
      <c r="Z44" s="180"/>
      <c r="AA44" s="181" t="s">
        <v>188</v>
      </c>
      <c r="AB44" s="179" t="s">
        <v>187</v>
      </c>
      <c r="AC44" s="180"/>
      <c r="AD44" s="180"/>
      <c r="AE44" s="180" t="s">
        <v>188</v>
      </c>
      <c r="AF44" s="180" t="s">
        <v>187</v>
      </c>
      <c r="AG44" s="180"/>
      <c r="AH44" s="181"/>
      <c r="AI44" s="180" t="s">
        <v>188</v>
      </c>
      <c r="AJ44" s="180" t="s">
        <v>187</v>
      </c>
      <c r="AK44" s="180"/>
      <c r="AL44" s="180" t="s">
        <v>188</v>
      </c>
      <c r="AM44" s="180" t="s">
        <v>187</v>
      </c>
      <c r="AN44" s="180"/>
      <c r="AO44" s="179" t="s">
        <v>188</v>
      </c>
      <c r="AP44" s="180" t="s">
        <v>189</v>
      </c>
      <c r="AQ44" s="180" t="s">
        <v>187</v>
      </c>
      <c r="AR44" s="180"/>
      <c r="AS44" s="180"/>
      <c r="AT44" s="180"/>
      <c r="AU44" s="180"/>
      <c r="AV44" s="180" t="s">
        <v>188</v>
      </c>
      <c r="AW44" s="179"/>
      <c r="AX44" s="180"/>
      <c r="AY44" s="180"/>
      <c r="AZ44" s="386"/>
      <c r="BA44" s="338"/>
      <c r="BB44" s="337"/>
      <c r="BC44" s="338"/>
      <c r="BD44" s="322"/>
      <c r="BE44" s="323"/>
      <c r="BF44" s="323"/>
      <c r="BG44" s="323"/>
      <c r="BH44" s="324"/>
    </row>
    <row r="45" spans="2:60" ht="20.25" customHeight="1">
      <c r="B45" s="113">
        <f>B42+1</f>
        <v>6</v>
      </c>
      <c r="C45" s="432"/>
      <c r="D45" s="433"/>
      <c r="E45" s="434"/>
      <c r="F45" s="221" t="str">
        <f>C44</f>
        <v>介護従業者</v>
      </c>
      <c r="G45" s="215"/>
      <c r="H45" s="375"/>
      <c r="I45" s="313"/>
      <c r="J45" s="314"/>
      <c r="K45" s="314"/>
      <c r="L45" s="315"/>
      <c r="M45" s="380"/>
      <c r="N45" s="381"/>
      <c r="O45" s="382"/>
      <c r="P45" s="23" t="s">
        <v>69</v>
      </c>
      <c r="Q45" s="24"/>
      <c r="R45" s="24"/>
      <c r="S45" s="19"/>
      <c r="T45" s="50"/>
      <c r="U45" s="173">
        <f>IF(U44="","",VLOOKUP(U44,'【記載例】シフト記号表（勤務時間帯） '!$D$6:$X$47,21,FALSE))</f>
        <v>3</v>
      </c>
      <c r="V45" s="174" t="str">
        <f>IF(V44="","",VLOOKUP(V44,'【記載例】シフト記号表（勤務時間帯） '!$D$6:$X$47,21,FALSE))</f>
        <v/>
      </c>
      <c r="W45" s="174">
        <f>IF(W44="","",VLOOKUP(W44,'【記載例】シフト記号表（勤務時間帯） '!$D$6:$X$47,21,FALSE))</f>
        <v>3</v>
      </c>
      <c r="X45" s="174">
        <f>IF(X44="","",VLOOKUP(X44,'【記載例】シフト記号表（勤務時間帯） '!$D$6:$X$47,21,FALSE))</f>
        <v>6</v>
      </c>
      <c r="Y45" s="174">
        <f>IF(Y44="","",VLOOKUP(Y44,'【記載例】シフト記号表（勤務時間帯） '!$D$6:$X$47,21,FALSE))</f>
        <v>3</v>
      </c>
      <c r="Z45" s="174" t="str">
        <f>IF(Z44="","",VLOOKUP(Z44,'【記載例】シフト記号表（勤務時間帯） '!$D$6:$X$47,21,FALSE))</f>
        <v/>
      </c>
      <c r="AA45" s="175">
        <f>IF(AA44="","",VLOOKUP(AA44,'【記載例】シフト記号表（勤務時間帯） '!$D$6:$X$47,21,FALSE))</f>
        <v>3</v>
      </c>
      <c r="AB45" s="173">
        <f>IF(AB44="","",VLOOKUP(AB44,'【記載例】シフト記号表（勤務時間帯） '!$D$6:$X$47,21,FALSE))</f>
        <v>3</v>
      </c>
      <c r="AC45" s="174" t="str">
        <f>IF(AC44="","",VLOOKUP(AC44,'【記載例】シフト記号表（勤務時間帯） '!$D$6:$X$47,21,FALSE))</f>
        <v/>
      </c>
      <c r="AD45" s="174" t="str">
        <f>IF(AD44="","",VLOOKUP(AD44,'【記載例】シフト記号表（勤務時間帯） '!$D$6:$X$47,21,FALSE))</f>
        <v/>
      </c>
      <c r="AE45" s="174">
        <f>IF(AE44="","",VLOOKUP(AE44,'【記載例】シフト記号表（勤務時間帯） '!$D$6:$X$47,21,FALSE))</f>
        <v>3</v>
      </c>
      <c r="AF45" s="174">
        <f>IF(AF44="","",VLOOKUP(AF44,'【記載例】シフト記号表（勤務時間帯） '!$D$6:$X$47,21,FALSE))</f>
        <v>3</v>
      </c>
      <c r="AG45" s="174" t="str">
        <f>IF(AG44="","",VLOOKUP(AG44,'【記載例】シフト記号表（勤務時間帯） '!$D$6:$X$47,21,FALSE))</f>
        <v/>
      </c>
      <c r="AH45" s="175" t="str">
        <f>IF(AH44="","",VLOOKUP(AH44,'【記載例】シフト記号表（勤務時間帯） '!$D$6:$X$47,21,FALSE))</f>
        <v/>
      </c>
      <c r="AI45" s="173">
        <f>IF(AI44="","",VLOOKUP(AI44,'【記載例】シフト記号表（勤務時間帯） '!$D$6:$X$47,21,FALSE))</f>
        <v>3</v>
      </c>
      <c r="AJ45" s="174">
        <f>IF(AJ44="","",VLOOKUP(AJ44,'【記載例】シフト記号表（勤務時間帯） '!$D$6:$X$47,21,FALSE))</f>
        <v>3</v>
      </c>
      <c r="AK45" s="174" t="str">
        <f>IF(AK44="","",VLOOKUP(AK44,'【記載例】シフト記号表（勤務時間帯） '!$D$6:$X$47,21,FALSE))</f>
        <v/>
      </c>
      <c r="AL45" s="174">
        <f>IF(AL44="","",VLOOKUP(AL44,'【記載例】シフト記号表（勤務時間帯） '!$D$6:$X$47,21,FALSE))</f>
        <v>3</v>
      </c>
      <c r="AM45" s="174">
        <f>IF(AM44="","",VLOOKUP(AM44,'【記載例】シフト記号表（勤務時間帯） '!$D$6:$X$47,21,FALSE))</f>
        <v>3</v>
      </c>
      <c r="AN45" s="174" t="str">
        <f>IF(AN44="","",VLOOKUP(AN44,'【記載例】シフト記号表（勤務時間帯） '!$D$6:$X$47,21,FALSE))</f>
        <v/>
      </c>
      <c r="AO45" s="175">
        <f>IF(AO44="","",VLOOKUP(AO44,'【記載例】シフト記号表（勤務時間帯） '!$D$6:$X$47,21,FALSE))</f>
        <v>3</v>
      </c>
      <c r="AP45" s="173">
        <f>IF(AP44="","",VLOOKUP(AP44,'【記載例】シフト記号表（勤務時間帯） '!$D$6:$X$47,21,FALSE))</f>
        <v>6</v>
      </c>
      <c r="AQ45" s="174">
        <f>IF(AQ44="","",VLOOKUP(AQ44,'【記載例】シフト記号表（勤務時間帯） '!$D$6:$X$47,21,FALSE))</f>
        <v>3</v>
      </c>
      <c r="AR45" s="174" t="str">
        <f>IF(AR44="","",VLOOKUP(AR44,'【記載例】シフト記号表（勤務時間帯） '!$D$6:$X$47,21,FALSE))</f>
        <v/>
      </c>
      <c r="AS45" s="174" t="str">
        <f>IF(AS44="","",VLOOKUP(AS44,'【記載例】シフト記号表（勤務時間帯） '!$D$6:$X$47,21,FALSE))</f>
        <v/>
      </c>
      <c r="AT45" s="174" t="str">
        <f>IF(AT44="","",VLOOKUP(AT44,'【記載例】シフト記号表（勤務時間帯） '!$D$6:$X$47,21,FALSE))</f>
        <v/>
      </c>
      <c r="AU45" s="174" t="str">
        <f>IF(AU44="","",VLOOKUP(AU44,'【記載例】シフト記号表（勤務時間帯） '!$D$6:$X$47,21,FALSE))</f>
        <v/>
      </c>
      <c r="AV45" s="175">
        <f>IF(AV44="","",VLOOKUP(AV44,'【記載例】シフト記号表（勤務時間帯） '!$D$6:$X$47,21,FALSE))</f>
        <v>3</v>
      </c>
      <c r="AW45" s="173" t="str">
        <f>IF(AW44="","",VLOOKUP(AW44,'【記載例】シフト記号表（勤務時間帯） '!$D$6:$X$47,21,FALSE))</f>
        <v/>
      </c>
      <c r="AX45" s="174" t="str">
        <f>IF(AX44="","",VLOOKUP(AX44,'【記載例】シフト記号表（勤務時間帯） '!$D$6:$X$47,21,FALSE))</f>
        <v/>
      </c>
      <c r="AY45" s="174" t="str">
        <f>IF(AY44="","",VLOOKUP(AY44,'【記載例】シフト記号表（勤務時間帯） '!$D$6:$X$47,21,FALSE))</f>
        <v/>
      </c>
      <c r="AZ45" s="331">
        <f>IF($BC$3="４週",SUM(U45:AV45),IF($BC$3="暦月",SUM(U45:AY45),""))</f>
        <v>54</v>
      </c>
      <c r="BA45" s="332"/>
      <c r="BB45" s="333">
        <f>IF($BC$3="４週",AZ45/4,IF($BC$3="暦月",(AZ45/($BC$8/7)),""))</f>
        <v>12.6</v>
      </c>
      <c r="BC45" s="332"/>
      <c r="BD45" s="325"/>
      <c r="BE45" s="326"/>
      <c r="BF45" s="326"/>
      <c r="BG45" s="326"/>
      <c r="BH45" s="327"/>
    </row>
    <row r="46" spans="2:60" ht="20.25" customHeight="1">
      <c r="B46" s="114"/>
      <c r="C46" s="471"/>
      <c r="D46" s="472"/>
      <c r="E46" s="473"/>
      <c r="F46" s="222"/>
      <c r="G46" s="216" t="str">
        <f>C44</f>
        <v>介護従業者</v>
      </c>
      <c r="H46" s="376"/>
      <c r="I46" s="316"/>
      <c r="J46" s="317"/>
      <c r="K46" s="317"/>
      <c r="L46" s="318"/>
      <c r="M46" s="383"/>
      <c r="N46" s="384"/>
      <c r="O46" s="385"/>
      <c r="P46" s="25" t="s">
        <v>70</v>
      </c>
      <c r="Q46" s="29"/>
      <c r="R46" s="29"/>
      <c r="S46" s="17"/>
      <c r="T46" s="51"/>
      <c r="U46" s="176">
        <f>IF(U44="","",VLOOKUP(U44,'【記載例】シフト記号表（勤務時間帯） '!$D$6:$Z$47,23,FALSE))</f>
        <v>6</v>
      </c>
      <c r="V46" s="177" t="str">
        <f>IF(V44="","",VLOOKUP(V44,'【記載例】シフト記号表（勤務時間帯） '!$D$6:$Z$47,23,FALSE))</f>
        <v/>
      </c>
      <c r="W46" s="177">
        <f>IF(W44="","",VLOOKUP(W44,'【記載例】シフト記号表（勤務時間帯） '!$D$6:$Z$47,23,FALSE))</f>
        <v>2.9999999999999991</v>
      </c>
      <c r="X46" s="177">
        <f>IF(X44="","",VLOOKUP(X44,'【記載例】シフト記号表（勤務時間帯） '!$D$6:$Z$47,23,FALSE))</f>
        <v>9</v>
      </c>
      <c r="Y46" s="177">
        <f>IF(Y44="","",VLOOKUP(Y44,'【記載例】シフト記号表（勤務時間帯） '!$D$6:$Z$47,23,FALSE))</f>
        <v>6</v>
      </c>
      <c r="Z46" s="177" t="str">
        <f>IF(Z44="","",VLOOKUP(Z44,'【記載例】シフト記号表（勤務時間帯） '!$D$6:$Z$47,23,FALSE))</f>
        <v/>
      </c>
      <c r="AA46" s="178">
        <f>IF(AA44="","",VLOOKUP(AA44,'【記載例】シフト記号表（勤務時間帯） '!$D$6:$Z$47,23,FALSE))</f>
        <v>2.9999999999999991</v>
      </c>
      <c r="AB46" s="176">
        <f>IF(AB44="","",VLOOKUP(AB44,'【記載例】シフト記号表（勤務時間帯） '!$D$6:$Z$47,23,FALSE))</f>
        <v>6</v>
      </c>
      <c r="AC46" s="177" t="str">
        <f>IF(AC44="","",VLOOKUP(AC44,'【記載例】シフト記号表（勤務時間帯） '!$D$6:$Z$47,23,FALSE))</f>
        <v/>
      </c>
      <c r="AD46" s="177" t="str">
        <f>IF(AD44="","",VLOOKUP(AD44,'【記載例】シフト記号表（勤務時間帯） '!$D$6:$Z$47,23,FALSE))</f>
        <v/>
      </c>
      <c r="AE46" s="177">
        <f>IF(AE44="","",VLOOKUP(AE44,'【記載例】シフト記号表（勤務時間帯） '!$D$6:$Z$47,23,FALSE))</f>
        <v>2.9999999999999991</v>
      </c>
      <c r="AF46" s="177">
        <f>IF(AF44="","",VLOOKUP(AF44,'【記載例】シフト記号表（勤務時間帯） '!$D$6:$Z$47,23,FALSE))</f>
        <v>6</v>
      </c>
      <c r="AG46" s="177" t="str">
        <f>IF(AG44="","",VLOOKUP(AG44,'【記載例】シフト記号表（勤務時間帯） '!$D$6:$Z$47,23,FALSE))</f>
        <v/>
      </c>
      <c r="AH46" s="178" t="str">
        <f>IF(AH44="","",VLOOKUP(AH44,'【記載例】シフト記号表（勤務時間帯） '!$D$6:$Z$47,23,FALSE))</f>
        <v/>
      </c>
      <c r="AI46" s="176">
        <f>IF(AI44="","",VLOOKUP(AI44,'【記載例】シフト記号表（勤務時間帯） '!$D$6:$Z$47,23,FALSE))</f>
        <v>2.9999999999999991</v>
      </c>
      <c r="AJ46" s="177">
        <f>IF(AJ44="","",VLOOKUP(AJ44,'【記載例】シフト記号表（勤務時間帯） '!$D$6:$Z$47,23,FALSE))</f>
        <v>6</v>
      </c>
      <c r="AK46" s="177" t="str">
        <f>IF(AK44="","",VLOOKUP(AK44,'【記載例】シフト記号表（勤務時間帯） '!$D$6:$Z$47,23,FALSE))</f>
        <v/>
      </c>
      <c r="AL46" s="177">
        <f>IF(AL44="","",VLOOKUP(AL44,'【記載例】シフト記号表（勤務時間帯） '!$D$6:$Z$47,23,FALSE))</f>
        <v>2.9999999999999991</v>
      </c>
      <c r="AM46" s="177">
        <f>IF(AM44="","",VLOOKUP(AM44,'【記載例】シフト記号表（勤務時間帯） '!$D$6:$Z$47,23,FALSE))</f>
        <v>6</v>
      </c>
      <c r="AN46" s="177" t="str">
        <f>IF(AN44="","",VLOOKUP(AN44,'【記載例】シフト記号表（勤務時間帯） '!$D$6:$Z$47,23,FALSE))</f>
        <v/>
      </c>
      <c r="AO46" s="178">
        <f>IF(AO44="","",VLOOKUP(AO44,'【記載例】シフト記号表（勤務時間帯） '!$D$6:$Z$47,23,FALSE))</f>
        <v>2.9999999999999991</v>
      </c>
      <c r="AP46" s="176">
        <f>IF(AP44="","",VLOOKUP(AP44,'【記載例】シフト記号表（勤務時間帯） '!$D$6:$Z$47,23,FALSE))</f>
        <v>9</v>
      </c>
      <c r="AQ46" s="177">
        <f>IF(AQ44="","",VLOOKUP(AQ44,'【記載例】シフト記号表（勤務時間帯） '!$D$6:$Z$47,23,FALSE))</f>
        <v>6</v>
      </c>
      <c r="AR46" s="177" t="str">
        <f>IF(AR44="","",VLOOKUP(AR44,'【記載例】シフト記号表（勤務時間帯） '!$D$6:$Z$47,23,FALSE))</f>
        <v/>
      </c>
      <c r="AS46" s="177" t="str">
        <f>IF(AS44="","",VLOOKUP(AS44,'【記載例】シフト記号表（勤務時間帯） '!$D$6:$Z$47,23,FALSE))</f>
        <v/>
      </c>
      <c r="AT46" s="177" t="str">
        <f>IF(AT44="","",VLOOKUP(AT44,'【記載例】シフト記号表（勤務時間帯） '!$D$6:$Z$47,23,FALSE))</f>
        <v/>
      </c>
      <c r="AU46" s="177" t="str">
        <f>IF(AU44="","",VLOOKUP(AU44,'【記載例】シフト記号表（勤務時間帯） '!$D$6:$Z$47,23,FALSE))</f>
        <v/>
      </c>
      <c r="AV46" s="178">
        <f>IF(AV44="","",VLOOKUP(AV44,'【記載例】シフト記号表（勤務時間帯） '!$D$6:$Z$47,23,FALSE))</f>
        <v>2.9999999999999991</v>
      </c>
      <c r="AW46" s="176" t="str">
        <f>IF(AW44="","",VLOOKUP(AW44,'【記載例】シフト記号表（勤務時間帯） '!$D$6:$Z$47,23,FALSE))</f>
        <v/>
      </c>
      <c r="AX46" s="177" t="str">
        <f>IF(AX44="","",VLOOKUP(AX44,'【記載例】シフト記号表（勤務時間帯） '!$D$6:$Z$47,23,FALSE))</f>
        <v/>
      </c>
      <c r="AY46" s="177" t="str">
        <f>IF(AY44="","",VLOOKUP(AY44,'【記載例】シフト記号表（勤務時間帯） '!$D$6:$Z$47,23,FALSE))</f>
        <v/>
      </c>
      <c r="AZ46" s="334">
        <f>IF($BC$3="４週",SUM(U46:AV46),IF($BC$3="暦月",SUM(U46:AY46),""))</f>
        <v>81</v>
      </c>
      <c r="BA46" s="335"/>
      <c r="BB46" s="336">
        <f>IF($BC$3="４週",AZ46/4,IF($BC$3="暦月",(AZ46/($BC$8/7)),""))</f>
        <v>18.900000000000002</v>
      </c>
      <c r="BC46" s="335"/>
      <c r="BD46" s="328"/>
      <c r="BE46" s="329"/>
      <c r="BF46" s="329"/>
      <c r="BG46" s="329"/>
      <c r="BH46" s="330"/>
    </row>
    <row r="47" spans="2:60" ht="20.25" customHeight="1">
      <c r="B47" s="115"/>
      <c r="C47" s="429" t="s">
        <v>82</v>
      </c>
      <c r="D47" s="430"/>
      <c r="E47" s="431"/>
      <c r="F47" s="221"/>
      <c r="G47" s="215"/>
      <c r="H47" s="374" t="s">
        <v>103</v>
      </c>
      <c r="I47" s="310" t="s">
        <v>91</v>
      </c>
      <c r="J47" s="311"/>
      <c r="K47" s="311"/>
      <c r="L47" s="312"/>
      <c r="M47" s="377" t="s">
        <v>108</v>
      </c>
      <c r="N47" s="378"/>
      <c r="O47" s="379"/>
      <c r="P47" s="21" t="s">
        <v>18</v>
      </c>
      <c r="Q47" s="27"/>
      <c r="R47" s="27"/>
      <c r="S47" s="15"/>
      <c r="T47" s="52"/>
      <c r="U47" s="179" t="s">
        <v>188</v>
      </c>
      <c r="V47" s="180" t="s">
        <v>187</v>
      </c>
      <c r="W47" s="180"/>
      <c r="X47" s="180"/>
      <c r="Y47" s="180" t="s">
        <v>188</v>
      </c>
      <c r="Z47" s="180" t="s">
        <v>187</v>
      </c>
      <c r="AA47" s="181"/>
      <c r="AB47" s="179" t="s">
        <v>188</v>
      </c>
      <c r="AC47" s="180" t="s">
        <v>189</v>
      </c>
      <c r="AD47" s="180" t="s">
        <v>187</v>
      </c>
      <c r="AE47" s="180"/>
      <c r="AF47" s="180" t="s">
        <v>188</v>
      </c>
      <c r="AG47" s="180" t="s">
        <v>187</v>
      </c>
      <c r="AH47" s="181"/>
      <c r="AI47" s="179"/>
      <c r="AJ47" s="180" t="s">
        <v>188</v>
      </c>
      <c r="AK47" s="180" t="s">
        <v>187</v>
      </c>
      <c r="AL47" s="180"/>
      <c r="AM47" s="180" t="s">
        <v>188</v>
      </c>
      <c r="AN47" s="180" t="s">
        <v>187</v>
      </c>
      <c r="AO47" s="181"/>
      <c r="AP47" s="179"/>
      <c r="AQ47" s="180" t="s">
        <v>188</v>
      </c>
      <c r="AR47" s="180" t="s">
        <v>187</v>
      </c>
      <c r="AS47" s="179" t="s">
        <v>188</v>
      </c>
      <c r="AT47" s="180" t="s">
        <v>189</v>
      </c>
      <c r="AU47" s="180" t="s">
        <v>187</v>
      </c>
      <c r="AV47" s="181"/>
      <c r="AW47" s="179"/>
      <c r="AX47" s="180"/>
      <c r="AY47" s="180"/>
      <c r="AZ47" s="386"/>
      <c r="BA47" s="338"/>
      <c r="BB47" s="337"/>
      <c r="BC47" s="338"/>
      <c r="BD47" s="322"/>
      <c r="BE47" s="323"/>
      <c r="BF47" s="323"/>
      <c r="BG47" s="323"/>
      <c r="BH47" s="324"/>
    </row>
    <row r="48" spans="2:60" ht="20.25" customHeight="1">
      <c r="B48" s="113">
        <f>B45+1</f>
        <v>7</v>
      </c>
      <c r="C48" s="432"/>
      <c r="D48" s="433"/>
      <c r="E48" s="434"/>
      <c r="F48" s="221" t="str">
        <f>C47</f>
        <v>介護従業者</v>
      </c>
      <c r="G48" s="215"/>
      <c r="H48" s="375"/>
      <c r="I48" s="313"/>
      <c r="J48" s="314"/>
      <c r="K48" s="314"/>
      <c r="L48" s="315"/>
      <c r="M48" s="380"/>
      <c r="N48" s="381"/>
      <c r="O48" s="382"/>
      <c r="P48" s="23" t="s">
        <v>69</v>
      </c>
      <c r="Q48" s="24"/>
      <c r="R48" s="24"/>
      <c r="S48" s="19"/>
      <c r="T48" s="50"/>
      <c r="U48" s="173">
        <f>IF(U47="","",VLOOKUP(U47,'【記載例】シフト記号表（勤務時間帯） '!$D$6:$X$47,21,FALSE))</f>
        <v>3</v>
      </c>
      <c r="V48" s="174">
        <f>IF(V47="","",VLOOKUP(V47,'【記載例】シフト記号表（勤務時間帯） '!$D$6:$X$47,21,FALSE))</f>
        <v>3</v>
      </c>
      <c r="W48" s="174" t="str">
        <f>IF(W47="","",VLOOKUP(W47,'【記載例】シフト記号表（勤務時間帯） '!$D$6:$X$47,21,FALSE))</f>
        <v/>
      </c>
      <c r="X48" s="174" t="str">
        <f>IF(X47="","",VLOOKUP(X47,'【記載例】シフト記号表（勤務時間帯） '!$D$6:$X$47,21,FALSE))</f>
        <v/>
      </c>
      <c r="Y48" s="174">
        <f>IF(Y47="","",VLOOKUP(Y47,'【記載例】シフト記号表（勤務時間帯） '!$D$6:$X$47,21,FALSE))</f>
        <v>3</v>
      </c>
      <c r="Z48" s="174">
        <f>IF(Z47="","",VLOOKUP(Z47,'【記載例】シフト記号表（勤務時間帯） '!$D$6:$X$47,21,FALSE))</f>
        <v>3</v>
      </c>
      <c r="AA48" s="175" t="str">
        <f>IF(AA47="","",VLOOKUP(AA47,'【記載例】シフト記号表（勤務時間帯） '!$D$6:$X$47,21,FALSE))</f>
        <v/>
      </c>
      <c r="AB48" s="173">
        <f>IF(AB47="","",VLOOKUP(AB47,'【記載例】シフト記号表（勤務時間帯） '!$D$6:$X$47,21,FALSE))</f>
        <v>3</v>
      </c>
      <c r="AC48" s="174">
        <f>IF(AC47="","",VLOOKUP(AC47,'【記載例】シフト記号表（勤務時間帯） '!$D$6:$X$47,21,FALSE))</f>
        <v>6</v>
      </c>
      <c r="AD48" s="174">
        <f>IF(AD47="","",VLOOKUP(AD47,'【記載例】シフト記号表（勤務時間帯） '!$D$6:$X$47,21,FALSE))</f>
        <v>3</v>
      </c>
      <c r="AE48" s="174" t="str">
        <f>IF(AE47="","",VLOOKUP(AE47,'【記載例】シフト記号表（勤務時間帯） '!$D$6:$X$47,21,FALSE))</f>
        <v/>
      </c>
      <c r="AF48" s="174">
        <f>IF(AF47="","",VLOOKUP(AF47,'【記載例】シフト記号表（勤務時間帯） '!$D$6:$X$47,21,FALSE))</f>
        <v>3</v>
      </c>
      <c r="AG48" s="174">
        <f>IF(AG47="","",VLOOKUP(AG47,'【記載例】シフト記号表（勤務時間帯） '!$D$6:$X$47,21,FALSE))</f>
        <v>3</v>
      </c>
      <c r="AH48" s="175" t="str">
        <f>IF(AH47="","",VLOOKUP(AH47,'【記載例】シフト記号表（勤務時間帯） '!$D$6:$X$47,21,FALSE))</f>
        <v/>
      </c>
      <c r="AI48" s="173" t="str">
        <f>IF(AI47="","",VLOOKUP(AI47,'【記載例】シフト記号表（勤務時間帯） '!$D$6:$X$47,21,FALSE))</f>
        <v/>
      </c>
      <c r="AJ48" s="174">
        <f>IF(AJ47="","",VLOOKUP(AJ47,'【記載例】シフト記号表（勤務時間帯） '!$D$6:$X$47,21,FALSE))</f>
        <v>3</v>
      </c>
      <c r="AK48" s="174">
        <f>IF(AK47="","",VLOOKUP(AK47,'【記載例】シフト記号表（勤務時間帯） '!$D$6:$X$47,21,FALSE))</f>
        <v>3</v>
      </c>
      <c r="AL48" s="174" t="str">
        <f>IF(AL47="","",VLOOKUP(AL47,'【記載例】シフト記号表（勤務時間帯） '!$D$6:$X$47,21,FALSE))</f>
        <v/>
      </c>
      <c r="AM48" s="174">
        <f>IF(AM47="","",VLOOKUP(AM47,'【記載例】シフト記号表（勤務時間帯） '!$D$6:$X$47,21,FALSE))</f>
        <v>3</v>
      </c>
      <c r="AN48" s="174">
        <f>IF(AN47="","",VLOOKUP(AN47,'【記載例】シフト記号表（勤務時間帯） '!$D$6:$X$47,21,FALSE))</f>
        <v>3</v>
      </c>
      <c r="AO48" s="175" t="str">
        <f>IF(AO47="","",VLOOKUP(AO47,'【記載例】シフト記号表（勤務時間帯） '!$D$6:$X$47,21,FALSE))</f>
        <v/>
      </c>
      <c r="AP48" s="173" t="str">
        <f>IF(AP47="","",VLOOKUP(AP47,'【記載例】シフト記号表（勤務時間帯） '!$D$6:$X$47,21,FALSE))</f>
        <v/>
      </c>
      <c r="AQ48" s="174">
        <f>IF(AQ47="","",VLOOKUP(AQ47,'【記載例】シフト記号表（勤務時間帯） '!$D$6:$X$47,21,FALSE))</f>
        <v>3</v>
      </c>
      <c r="AR48" s="174">
        <f>IF(AR47="","",VLOOKUP(AR47,'【記載例】シフト記号表（勤務時間帯） '!$D$6:$X$47,21,FALSE))</f>
        <v>3</v>
      </c>
      <c r="AS48" s="174">
        <f>IF(AS47="","",VLOOKUP(AS47,'【記載例】シフト記号表（勤務時間帯） '!$D$6:$X$47,21,FALSE))</f>
        <v>3</v>
      </c>
      <c r="AT48" s="174">
        <f>IF(AT47="","",VLOOKUP(AT47,'【記載例】シフト記号表（勤務時間帯） '!$D$6:$X$47,21,FALSE))</f>
        <v>6</v>
      </c>
      <c r="AU48" s="174">
        <f>IF(AU47="","",VLOOKUP(AU47,'【記載例】シフト記号表（勤務時間帯） '!$D$6:$X$47,21,FALSE))</f>
        <v>3</v>
      </c>
      <c r="AV48" s="175" t="str">
        <f>IF(AV47="","",VLOOKUP(AV47,'【記載例】シフト記号表（勤務時間帯） '!$D$6:$X$47,21,FALSE))</f>
        <v/>
      </c>
      <c r="AW48" s="173" t="str">
        <f>IF(AW47="","",VLOOKUP(AW47,'【記載例】シフト記号表（勤務時間帯） '!$D$6:$X$47,21,FALSE))</f>
        <v/>
      </c>
      <c r="AX48" s="174" t="str">
        <f>IF(AX47="","",VLOOKUP(AX47,'【記載例】シフト記号表（勤務時間帯） '!$D$6:$X$47,21,FALSE))</f>
        <v/>
      </c>
      <c r="AY48" s="174" t="str">
        <f>IF(AY47="","",VLOOKUP(AY47,'【記載例】シフト記号表（勤務時間帯） '!$D$6:$X$47,21,FALSE))</f>
        <v/>
      </c>
      <c r="AZ48" s="331">
        <f>IF($BC$3="４週",SUM(U48:AV48),IF($BC$3="暦月",SUM(U48:AY48),""))</f>
        <v>60</v>
      </c>
      <c r="BA48" s="332"/>
      <c r="BB48" s="333">
        <f>IF($BC$3="４週",AZ48/4,IF($BC$3="暦月",(AZ48/($BC$8/7)),""))</f>
        <v>14</v>
      </c>
      <c r="BC48" s="332"/>
      <c r="BD48" s="325"/>
      <c r="BE48" s="326"/>
      <c r="BF48" s="326"/>
      <c r="BG48" s="326"/>
      <c r="BH48" s="327"/>
    </row>
    <row r="49" spans="2:60" ht="20.25" customHeight="1">
      <c r="B49" s="114"/>
      <c r="C49" s="471"/>
      <c r="D49" s="472"/>
      <c r="E49" s="473"/>
      <c r="F49" s="222"/>
      <c r="G49" s="216" t="str">
        <f>C47</f>
        <v>介護従業者</v>
      </c>
      <c r="H49" s="376"/>
      <c r="I49" s="316"/>
      <c r="J49" s="317"/>
      <c r="K49" s="317"/>
      <c r="L49" s="318"/>
      <c r="M49" s="383"/>
      <c r="N49" s="384"/>
      <c r="O49" s="385"/>
      <c r="P49" s="25" t="s">
        <v>70</v>
      </c>
      <c r="Q49" s="28"/>
      <c r="R49" s="28"/>
      <c r="S49" s="16"/>
      <c r="T49" s="53"/>
      <c r="U49" s="176">
        <f>IF(U47="","",VLOOKUP(U47,'【記載例】シフト記号表（勤務時間帯） '!$D$6:$Z$47,23,FALSE))</f>
        <v>2.9999999999999991</v>
      </c>
      <c r="V49" s="177">
        <f>IF(V47="","",VLOOKUP(V47,'【記載例】シフト記号表（勤務時間帯） '!$D$6:$Z$47,23,FALSE))</f>
        <v>6</v>
      </c>
      <c r="W49" s="177" t="str">
        <f>IF(W47="","",VLOOKUP(W47,'【記載例】シフト記号表（勤務時間帯） '!$D$6:$Z$47,23,FALSE))</f>
        <v/>
      </c>
      <c r="X49" s="177" t="str">
        <f>IF(X47="","",VLOOKUP(X47,'【記載例】シフト記号表（勤務時間帯） '!$D$6:$Z$47,23,FALSE))</f>
        <v/>
      </c>
      <c r="Y49" s="177">
        <f>IF(Y47="","",VLOOKUP(Y47,'【記載例】シフト記号表（勤務時間帯） '!$D$6:$Z$47,23,FALSE))</f>
        <v>2.9999999999999991</v>
      </c>
      <c r="Z49" s="177">
        <f>IF(Z47="","",VLOOKUP(Z47,'【記載例】シフト記号表（勤務時間帯） '!$D$6:$Z$47,23,FALSE))</f>
        <v>6</v>
      </c>
      <c r="AA49" s="178" t="str">
        <f>IF(AA47="","",VLOOKUP(AA47,'【記載例】シフト記号表（勤務時間帯） '!$D$6:$Z$47,23,FALSE))</f>
        <v/>
      </c>
      <c r="AB49" s="176">
        <f>IF(AB47="","",VLOOKUP(AB47,'【記載例】シフト記号表（勤務時間帯） '!$D$6:$Z$47,23,FALSE))</f>
        <v>2.9999999999999991</v>
      </c>
      <c r="AC49" s="177">
        <f>IF(AC47="","",VLOOKUP(AC47,'【記載例】シフト記号表（勤務時間帯） '!$D$6:$Z$47,23,FALSE))</f>
        <v>9</v>
      </c>
      <c r="AD49" s="177">
        <f>IF(AD47="","",VLOOKUP(AD47,'【記載例】シフト記号表（勤務時間帯） '!$D$6:$Z$47,23,FALSE))</f>
        <v>6</v>
      </c>
      <c r="AE49" s="177" t="str">
        <f>IF(AE47="","",VLOOKUP(AE47,'【記載例】シフト記号表（勤務時間帯） '!$D$6:$Z$47,23,FALSE))</f>
        <v/>
      </c>
      <c r="AF49" s="177">
        <f>IF(AF47="","",VLOOKUP(AF47,'【記載例】シフト記号表（勤務時間帯） '!$D$6:$Z$47,23,FALSE))</f>
        <v>2.9999999999999991</v>
      </c>
      <c r="AG49" s="177">
        <f>IF(AG47="","",VLOOKUP(AG47,'【記載例】シフト記号表（勤務時間帯） '!$D$6:$Z$47,23,FALSE))</f>
        <v>6</v>
      </c>
      <c r="AH49" s="178" t="str">
        <f>IF(AH47="","",VLOOKUP(AH47,'【記載例】シフト記号表（勤務時間帯） '!$D$6:$Z$47,23,FALSE))</f>
        <v/>
      </c>
      <c r="AI49" s="176" t="str">
        <f>IF(AI47="","",VLOOKUP(AI47,'【記載例】シフト記号表（勤務時間帯） '!$D$6:$Z$47,23,FALSE))</f>
        <v/>
      </c>
      <c r="AJ49" s="177">
        <f>IF(AJ47="","",VLOOKUP(AJ47,'【記載例】シフト記号表（勤務時間帯） '!$D$6:$Z$47,23,FALSE))</f>
        <v>2.9999999999999991</v>
      </c>
      <c r="AK49" s="177">
        <f>IF(AK47="","",VLOOKUP(AK47,'【記載例】シフト記号表（勤務時間帯） '!$D$6:$Z$47,23,FALSE))</f>
        <v>6</v>
      </c>
      <c r="AL49" s="177" t="str">
        <f>IF(AL47="","",VLOOKUP(AL47,'【記載例】シフト記号表（勤務時間帯） '!$D$6:$Z$47,23,FALSE))</f>
        <v/>
      </c>
      <c r="AM49" s="177">
        <f>IF(AM47="","",VLOOKUP(AM47,'【記載例】シフト記号表（勤務時間帯） '!$D$6:$Z$47,23,FALSE))</f>
        <v>2.9999999999999991</v>
      </c>
      <c r="AN49" s="177">
        <f>IF(AN47="","",VLOOKUP(AN47,'【記載例】シフト記号表（勤務時間帯） '!$D$6:$Z$47,23,FALSE))</f>
        <v>6</v>
      </c>
      <c r="AO49" s="178" t="str">
        <f>IF(AO47="","",VLOOKUP(AO47,'【記載例】シフト記号表（勤務時間帯） '!$D$6:$Z$47,23,FALSE))</f>
        <v/>
      </c>
      <c r="AP49" s="176" t="str">
        <f>IF(AP47="","",VLOOKUP(AP47,'【記載例】シフト記号表（勤務時間帯） '!$D$6:$Z$47,23,FALSE))</f>
        <v/>
      </c>
      <c r="AQ49" s="177">
        <f>IF(AQ47="","",VLOOKUP(AQ47,'【記載例】シフト記号表（勤務時間帯） '!$D$6:$Z$47,23,FALSE))</f>
        <v>2.9999999999999991</v>
      </c>
      <c r="AR49" s="177">
        <f>IF(AR47="","",VLOOKUP(AR47,'【記載例】シフト記号表（勤務時間帯） '!$D$6:$Z$47,23,FALSE))</f>
        <v>6</v>
      </c>
      <c r="AS49" s="177">
        <f>IF(AS47="","",VLOOKUP(AS47,'【記載例】シフト記号表（勤務時間帯） '!$D$6:$Z$47,23,FALSE))</f>
        <v>2.9999999999999991</v>
      </c>
      <c r="AT49" s="177">
        <f>IF(AT47="","",VLOOKUP(AT47,'【記載例】シフト記号表（勤務時間帯） '!$D$6:$Z$47,23,FALSE))</f>
        <v>9</v>
      </c>
      <c r="AU49" s="177">
        <f>IF(AU47="","",VLOOKUP(AU47,'【記載例】シフト記号表（勤務時間帯） '!$D$6:$Z$47,23,FALSE))</f>
        <v>6</v>
      </c>
      <c r="AV49" s="178" t="str">
        <f>IF(AV47="","",VLOOKUP(AV47,'【記載例】シフト記号表（勤務時間帯） '!$D$6:$Z$47,23,FALSE))</f>
        <v/>
      </c>
      <c r="AW49" s="176" t="str">
        <f>IF(AW47="","",VLOOKUP(AW47,'【記載例】シフト記号表（勤務時間帯） '!$D$6:$Z$47,23,FALSE))</f>
        <v/>
      </c>
      <c r="AX49" s="177" t="str">
        <f>IF(AX47="","",VLOOKUP(AX47,'【記載例】シフト記号表（勤務時間帯） '!$D$6:$Z$47,23,FALSE))</f>
        <v/>
      </c>
      <c r="AY49" s="177" t="str">
        <f>IF(AY47="","",VLOOKUP(AY47,'【記載例】シフト記号表（勤務時間帯） '!$D$6:$Z$47,23,FALSE))</f>
        <v/>
      </c>
      <c r="AZ49" s="334">
        <f>IF($BC$3="４週",SUM(U49:AV49),IF($BC$3="暦月",SUM(U49:AY49),""))</f>
        <v>90</v>
      </c>
      <c r="BA49" s="335"/>
      <c r="BB49" s="336">
        <f>IF($BC$3="４週",AZ49/4,IF($BC$3="暦月",(AZ49/($BC$8/7)),""))</f>
        <v>21</v>
      </c>
      <c r="BC49" s="335"/>
      <c r="BD49" s="328"/>
      <c r="BE49" s="329"/>
      <c r="BF49" s="329"/>
      <c r="BG49" s="329"/>
      <c r="BH49" s="330"/>
    </row>
    <row r="50" spans="2:60" ht="20.25" customHeight="1">
      <c r="B50" s="115"/>
      <c r="C50" s="429" t="s">
        <v>82</v>
      </c>
      <c r="D50" s="430"/>
      <c r="E50" s="431"/>
      <c r="F50" s="221"/>
      <c r="G50" s="215"/>
      <c r="H50" s="374" t="s">
        <v>103</v>
      </c>
      <c r="I50" s="310" t="s">
        <v>91</v>
      </c>
      <c r="J50" s="311"/>
      <c r="K50" s="311"/>
      <c r="L50" s="312"/>
      <c r="M50" s="377" t="s">
        <v>109</v>
      </c>
      <c r="N50" s="378"/>
      <c r="O50" s="379"/>
      <c r="P50" s="21" t="s">
        <v>18</v>
      </c>
      <c r="Q50" s="27"/>
      <c r="R50" s="27"/>
      <c r="S50" s="15"/>
      <c r="T50" s="52"/>
      <c r="U50" s="179"/>
      <c r="V50" s="180" t="s">
        <v>188</v>
      </c>
      <c r="W50" s="180" t="s">
        <v>187</v>
      </c>
      <c r="X50" s="180"/>
      <c r="Y50" s="180"/>
      <c r="Z50" s="180" t="s">
        <v>188</v>
      </c>
      <c r="AA50" s="181" t="s">
        <v>187</v>
      </c>
      <c r="AB50" s="179"/>
      <c r="AC50" s="180"/>
      <c r="AD50" s="180" t="s">
        <v>188</v>
      </c>
      <c r="AE50" s="180" t="s">
        <v>187</v>
      </c>
      <c r="AF50" s="180"/>
      <c r="AG50" s="179" t="s">
        <v>188</v>
      </c>
      <c r="AH50" s="180" t="s">
        <v>189</v>
      </c>
      <c r="AI50" s="180" t="s">
        <v>187</v>
      </c>
      <c r="AJ50" s="180"/>
      <c r="AK50" s="180" t="s">
        <v>188</v>
      </c>
      <c r="AL50" s="180" t="s">
        <v>187</v>
      </c>
      <c r="AM50" s="180"/>
      <c r="AN50" s="180" t="s">
        <v>188</v>
      </c>
      <c r="AO50" s="180" t="s">
        <v>187</v>
      </c>
      <c r="AP50" s="179"/>
      <c r="AQ50" s="180"/>
      <c r="AR50" s="180" t="s">
        <v>188</v>
      </c>
      <c r="AS50" s="180" t="s">
        <v>187</v>
      </c>
      <c r="AT50" s="180"/>
      <c r="AU50" s="180" t="s">
        <v>188</v>
      </c>
      <c r="AV50" s="180" t="s">
        <v>187</v>
      </c>
      <c r="AW50" s="179"/>
      <c r="AX50" s="180"/>
      <c r="AY50" s="180"/>
      <c r="AZ50" s="386"/>
      <c r="BA50" s="338"/>
      <c r="BB50" s="337"/>
      <c r="BC50" s="338"/>
      <c r="BD50" s="322"/>
      <c r="BE50" s="323"/>
      <c r="BF50" s="323"/>
      <c r="BG50" s="323"/>
      <c r="BH50" s="324"/>
    </row>
    <row r="51" spans="2:60" ht="20.25" customHeight="1">
      <c r="B51" s="113">
        <f>B48+1</f>
        <v>8</v>
      </c>
      <c r="C51" s="432"/>
      <c r="D51" s="433"/>
      <c r="E51" s="434"/>
      <c r="F51" s="221" t="str">
        <f>C50</f>
        <v>介護従業者</v>
      </c>
      <c r="G51" s="215"/>
      <c r="H51" s="375"/>
      <c r="I51" s="313"/>
      <c r="J51" s="314"/>
      <c r="K51" s="314"/>
      <c r="L51" s="315"/>
      <c r="M51" s="380"/>
      <c r="N51" s="381"/>
      <c r="O51" s="382"/>
      <c r="P51" s="23" t="s">
        <v>69</v>
      </c>
      <c r="Q51" s="24"/>
      <c r="R51" s="24"/>
      <c r="S51" s="19"/>
      <c r="T51" s="50"/>
      <c r="U51" s="173" t="str">
        <f>IF(U50="","",VLOOKUP(U50,'【記載例】シフト記号表（勤務時間帯） '!$D$6:$X$47,21,FALSE))</f>
        <v/>
      </c>
      <c r="V51" s="174">
        <f>IF(V50="","",VLOOKUP(V50,'【記載例】シフト記号表（勤務時間帯） '!$D$6:$X$47,21,FALSE))</f>
        <v>3</v>
      </c>
      <c r="W51" s="174">
        <f>IF(W50="","",VLOOKUP(W50,'【記載例】シフト記号表（勤務時間帯） '!$D$6:$X$47,21,FALSE))</f>
        <v>3</v>
      </c>
      <c r="X51" s="174" t="str">
        <f>IF(X50="","",VLOOKUP(X50,'【記載例】シフト記号表（勤務時間帯） '!$D$6:$X$47,21,FALSE))</f>
        <v/>
      </c>
      <c r="Y51" s="174" t="str">
        <f>IF(Y50="","",VLOOKUP(Y50,'【記載例】シフト記号表（勤務時間帯） '!$D$6:$X$47,21,FALSE))</f>
        <v/>
      </c>
      <c r="Z51" s="174">
        <f>IF(Z50="","",VLOOKUP(Z50,'【記載例】シフト記号表（勤務時間帯） '!$D$6:$X$47,21,FALSE))</f>
        <v>3</v>
      </c>
      <c r="AA51" s="175">
        <f>IF(AA50="","",VLOOKUP(AA50,'【記載例】シフト記号表（勤務時間帯） '!$D$6:$X$47,21,FALSE))</f>
        <v>3</v>
      </c>
      <c r="AB51" s="173" t="str">
        <f>IF(AB50="","",VLOOKUP(AB50,'【記載例】シフト記号表（勤務時間帯） '!$D$6:$X$47,21,FALSE))</f>
        <v/>
      </c>
      <c r="AC51" s="174" t="str">
        <f>IF(AC50="","",VLOOKUP(AC50,'【記載例】シフト記号表（勤務時間帯） '!$D$6:$X$47,21,FALSE))</f>
        <v/>
      </c>
      <c r="AD51" s="174">
        <f>IF(AD50="","",VLOOKUP(AD50,'【記載例】シフト記号表（勤務時間帯） '!$D$6:$X$47,21,FALSE))</f>
        <v>3</v>
      </c>
      <c r="AE51" s="174">
        <f>IF(AE50="","",VLOOKUP(AE50,'【記載例】シフト記号表（勤務時間帯） '!$D$6:$X$47,21,FALSE))</f>
        <v>3</v>
      </c>
      <c r="AF51" s="174" t="str">
        <f>IF(AF50="","",VLOOKUP(AF50,'【記載例】シフト記号表（勤務時間帯） '!$D$6:$X$47,21,FALSE))</f>
        <v/>
      </c>
      <c r="AG51" s="174">
        <f>IF(AG50="","",VLOOKUP(AG50,'【記載例】シフト記号表（勤務時間帯） '!$D$6:$X$47,21,FALSE))</f>
        <v>3</v>
      </c>
      <c r="AH51" s="175">
        <f>IF(AH50="","",VLOOKUP(AH50,'【記載例】シフト記号表（勤務時間帯） '!$D$6:$X$47,21,FALSE))</f>
        <v>6</v>
      </c>
      <c r="AI51" s="173">
        <f>IF(AI50="","",VLOOKUP(AI50,'【記載例】シフト記号表（勤務時間帯） '!$D$6:$X$47,21,FALSE))</f>
        <v>3</v>
      </c>
      <c r="AJ51" s="174" t="str">
        <f>IF(AJ50="","",VLOOKUP(AJ50,'【記載例】シフト記号表（勤務時間帯） '!$D$6:$X$47,21,FALSE))</f>
        <v/>
      </c>
      <c r="AK51" s="174">
        <f>IF(AK50="","",VLOOKUP(AK50,'【記載例】シフト記号表（勤務時間帯） '!$D$6:$X$47,21,FALSE))</f>
        <v>3</v>
      </c>
      <c r="AL51" s="174">
        <f>IF(AL50="","",VLOOKUP(AL50,'【記載例】シフト記号表（勤務時間帯） '!$D$6:$X$47,21,FALSE))</f>
        <v>3</v>
      </c>
      <c r="AM51" s="174" t="str">
        <f>IF(AM50="","",VLOOKUP(AM50,'【記載例】シフト記号表（勤務時間帯） '!$D$6:$X$47,21,FALSE))</f>
        <v/>
      </c>
      <c r="AN51" s="174">
        <f>IF(AN50="","",VLOOKUP(AN50,'【記載例】シフト記号表（勤務時間帯） '!$D$6:$X$47,21,FALSE))</f>
        <v>3</v>
      </c>
      <c r="AO51" s="175">
        <f>IF(AO50="","",VLOOKUP(AO50,'【記載例】シフト記号表（勤務時間帯） '!$D$6:$X$47,21,FALSE))</f>
        <v>3</v>
      </c>
      <c r="AP51" s="173" t="str">
        <f>IF(AP50="","",VLOOKUP(AP50,'【記載例】シフト記号表（勤務時間帯） '!$D$6:$X$47,21,FALSE))</f>
        <v/>
      </c>
      <c r="AQ51" s="174" t="str">
        <f>IF(AQ50="","",VLOOKUP(AQ50,'【記載例】シフト記号表（勤務時間帯） '!$D$6:$X$47,21,FALSE))</f>
        <v/>
      </c>
      <c r="AR51" s="174">
        <f>IF(AR50="","",VLOOKUP(AR50,'【記載例】シフト記号表（勤務時間帯） '!$D$6:$X$47,21,FALSE))</f>
        <v>3</v>
      </c>
      <c r="AS51" s="174">
        <f>IF(AS50="","",VLOOKUP(AS50,'【記載例】シフト記号表（勤務時間帯） '!$D$6:$X$47,21,FALSE))</f>
        <v>3</v>
      </c>
      <c r="AT51" s="174" t="str">
        <f>IF(AT50="","",VLOOKUP(AT50,'【記載例】シフト記号表（勤務時間帯） '!$D$6:$X$47,21,FALSE))</f>
        <v/>
      </c>
      <c r="AU51" s="174">
        <f>IF(AU50="","",VLOOKUP(AU50,'【記載例】シフト記号表（勤務時間帯） '!$D$6:$X$47,21,FALSE))</f>
        <v>3</v>
      </c>
      <c r="AV51" s="175">
        <f>IF(AV50="","",VLOOKUP(AV50,'【記載例】シフト記号表（勤務時間帯） '!$D$6:$X$47,21,FALSE))</f>
        <v>3</v>
      </c>
      <c r="AW51" s="173" t="str">
        <f>IF(AW50="","",VLOOKUP(AW50,'【記載例】シフト記号表（勤務時間帯） '!$D$6:$X$47,21,FALSE))</f>
        <v/>
      </c>
      <c r="AX51" s="174" t="str">
        <f>IF(AX50="","",VLOOKUP(AX50,'【記載例】シフト記号表（勤務時間帯） '!$D$6:$X$47,21,FALSE))</f>
        <v/>
      </c>
      <c r="AY51" s="174" t="str">
        <f>IF(AY50="","",VLOOKUP(AY50,'【記載例】シフト記号表（勤務時間帯） '!$D$6:$X$47,21,FALSE))</f>
        <v/>
      </c>
      <c r="AZ51" s="331">
        <f>IF($BC$3="４週",SUM(U51:AV51),IF($BC$3="暦月",SUM(U51:AY51),""))</f>
        <v>54</v>
      </c>
      <c r="BA51" s="332"/>
      <c r="BB51" s="333">
        <f>IF($BC$3="４週",AZ51/4,IF($BC$3="暦月",(AZ51/($BC$8/7)),""))</f>
        <v>12.6</v>
      </c>
      <c r="BC51" s="332"/>
      <c r="BD51" s="325"/>
      <c r="BE51" s="326"/>
      <c r="BF51" s="326"/>
      <c r="BG51" s="326"/>
      <c r="BH51" s="327"/>
    </row>
    <row r="52" spans="2:60" ht="20.25" customHeight="1">
      <c r="B52" s="114"/>
      <c r="C52" s="471"/>
      <c r="D52" s="472"/>
      <c r="E52" s="473"/>
      <c r="F52" s="222"/>
      <c r="G52" s="216" t="str">
        <f>C50</f>
        <v>介護従業者</v>
      </c>
      <c r="H52" s="376"/>
      <c r="I52" s="316"/>
      <c r="J52" s="317"/>
      <c r="K52" s="317"/>
      <c r="L52" s="318"/>
      <c r="M52" s="383"/>
      <c r="N52" s="384"/>
      <c r="O52" s="385"/>
      <c r="P52" s="25" t="s">
        <v>70</v>
      </c>
      <c r="Q52" s="29"/>
      <c r="R52" s="29"/>
      <c r="S52" s="17"/>
      <c r="T52" s="51"/>
      <c r="U52" s="176" t="str">
        <f>IF(U50="","",VLOOKUP(U50,'【記載例】シフト記号表（勤務時間帯） '!$D$6:$Z$47,23,FALSE))</f>
        <v/>
      </c>
      <c r="V52" s="177">
        <f>IF(V50="","",VLOOKUP(V50,'【記載例】シフト記号表（勤務時間帯） '!$D$6:$Z$47,23,FALSE))</f>
        <v>2.9999999999999991</v>
      </c>
      <c r="W52" s="177">
        <f>IF(W50="","",VLOOKUP(W50,'【記載例】シフト記号表（勤務時間帯） '!$D$6:$Z$47,23,FALSE))</f>
        <v>6</v>
      </c>
      <c r="X52" s="177" t="str">
        <f>IF(X50="","",VLOOKUP(X50,'【記載例】シフト記号表（勤務時間帯） '!$D$6:$Z$47,23,FALSE))</f>
        <v/>
      </c>
      <c r="Y52" s="177" t="str">
        <f>IF(Y50="","",VLOOKUP(Y50,'【記載例】シフト記号表（勤務時間帯） '!$D$6:$Z$47,23,FALSE))</f>
        <v/>
      </c>
      <c r="Z52" s="177">
        <f>IF(Z50="","",VLOOKUP(Z50,'【記載例】シフト記号表（勤務時間帯） '!$D$6:$Z$47,23,FALSE))</f>
        <v>2.9999999999999991</v>
      </c>
      <c r="AA52" s="178">
        <f>IF(AA50="","",VLOOKUP(AA50,'【記載例】シフト記号表（勤務時間帯） '!$D$6:$Z$47,23,FALSE))</f>
        <v>6</v>
      </c>
      <c r="AB52" s="176" t="str">
        <f>IF(AB50="","",VLOOKUP(AB50,'【記載例】シフト記号表（勤務時間帯） '!$D$6:$Z$47,23,FALSE))</f>
        <v/>
      </c>
      <c r="AC52" s="177" t="str">
        <f>IF(AC50="","",VLOOKUP(AC50,'【記載例】シフト記号表（勤務時間帯） '!$D$6:$Z$47,23,FALSE))</f>
        <v/>
      </c>
      <c r="AD52" s="177">
        <f>IF(AD50="","",VLOOKUP(AD50,'【記載例】シフト記号表（勤務時間帯） '!$D$6:$Z$47,23,FALSE))</f>
        <v>2.9999999999999991</v>
      </c>
      <c r="AE52" s="177">
        <f>IF(AE50="","",VLOOKUP(AE50,'【記載例】シフト記号表（勤務時間帯） '!$D$6:$Z$47,23,FALSE))</f>
        <v>6</v>
      </c>
      <c r="AF52" s="177" t="str">
        <f>IF(AF50="","",VLOOKUP(AF50,'【記載例】シフト記号表（勤務時間帯） '!$D$6:$Z$47,23,FALSE))</f>
        <v/>
      </c>
      <c r="AG52" s="177">
        <f>IF(AG50="","",VLOOKUP(AG50,'【記載例】シフト記号表（勤務時間帯） '!$D$6:$Z$47,23,FALSE))</f>
        <v>2.9999999999999991</v>
      </c>
      <c r="AH52" s="178">
        <f>IF(AH50="","",VLOOKUP(AH50,'【記載例】シフト記号表（勤務時間帯） '!$D$6:$Z$47,23,FALSE))</f>
        <v>9</v>
      </c>
      <c r="AI52" s="176">
        <f>IF(AI50="","",VLOOKUP(AI50,'【記載例】シフト記号表（勤務時間帯） '!$D$6:$Z$47,23,FALSE))</f>
        <v>6</v>
      </c>
      <c r="AJ52" s="177" t="str">
        <f>IF(AJ50="","",VLOOKUP(AJ50,'【記載例】シフト記号表（勤務時間帯） '!$D$6:$Z$47,23,FALSE))</f>
        <v/>
      </c>
      <c r="AK52" s="177">
        <f>IF(AK50="","",VLOOKUP(AK50,'【記載例】シフト記号表（勤務時間帯） '!$D$6:$Z$47,23,FALSE))</f>
        <v>2.9999999999999991</v>
      </c>
      <c r="AL52" s="177">
        <f>IF(AL50="","",VLOOKUP(AL50,'【記載例】シフト記号表（勤務時間帯） '!$D$6:$Z$47,23,FALSE))</f>
        <v>6</v>
      </c>
      <c r="AM52" s="177" t="str">
        <f>IF(AM50="","",VLOOKUP(AM50,'【記載例】シフト記号表（勤務時間帯） '!$D$6:$Z$47,23,FALSE))</f>
        <v/>
      </c>
      <c r="AN52" s="177">
        <f>IF(AN50="","",VLOOKUP(AN50,'【記載例】シフト記号表（勤務時間帯） '!$D$6:$Z$47,23,FALSE))</f>
        <v>2.9999999999999991</v>
      </c>
      <c r="AO52" s="178">
        <f>IF(AO50="","",VLOOKUP(AO50,'【記載例】シフト記号表（勤務時間帯） '!$D$6:$Z$47,23,FALSE))</f>
        <v>6</v>
      </c>
      <c r="AP52" s="176" t="str">
        <f>IF(AP50="","",VLOOKUP(AP50,'【記載例】シフト記号表（勤務時間帯） '!$D$6:$Z$47,23,FALSE))</f>
        <v/>
      </c>
      <c r="AQ52" s="177" t="str">
        <f>IF(AQ50="","",VLOOKUP(AQ50,'【記載例】シフト記号表（勤務時間帯） '!$D$6:$Z$47,23,FALSE))</f>
        <v/>
      </c>
      <c r="AR52" s="177">
        <f>IF(AR50="","",VLOOKUP(AR50,'【記載例】シフト記号表（勤務時間帯） '!$D$6:$Z$47,23,FALSE))</f>
        <v>2.9999999999999991</v>
      </c>
      <c r="AS52" s="177">
        <f>IF(AS50="","",VLOOKUP(AS50,'【記載例】シフト記号表（勤務時間帯） '!$D$6:$Z$47,23,FALSE))</f>
        <v>6</v>
      </c>
      <c r="AT52" s="177" t="str">
        <f>IF(AT50="","",VLOOKUP(AT50,'【記載例】シフト記号表（勤務時間帯） '!$D$6:$Z$47,23,FALSE))</f>
        <v/>
      </c>
      <c r="AU52" s="177">
        <f>IF(AU50="","",VLOOKUP(AU50,'【記載例】シフト記号表（勤務時間帯） '!$D$6:$Z$47,23,FALSE))</f>
        <v>2.9999999999999991</v>
      </c>
      <c r="AV52" s="178">
        <f>IF(AV50="","",VLOOKUP(AV50,'【記載例】シフト記号表（勤務時間帯） '!$D$6:$Z$47,23,FALSE))</f>
        <v>6</v>
      </c>
      <c r="AW52" s="176" t="str">
        <f>IF(AW50="","",VLOOKUP(AW50,'【記載例】シフト記号表（勤務時間帯） '!$D$6:$Z$47,23,FALSE))</f>
        <v/>
      </c>
      <c r="AX52" s="177" t="str">
        <f>IF(AX50="","",VLOOKUP(AX50,'【記載例】シフト記号表（勤務時間帯） '!$D$6:$Z$47,23,FALSE))</f>
        <v/>
      </c>
      <c r="AY52" s="177" t="str">
        <f>IF(AY50="","",VLOOKUP(AY50,'【記載例】シフト記号表（勤務時間帯） '!$D$6:$Z$47,23,FALSE))</f>
        <v/>
      </c>
      <c r="AZ52" s="334">
        <f>IF($BC$3="４週",SUM(U52:AV52),IF($BC$3="暦月",SUM(U52:AY52),""))</f>
        <v>81</v>
      </c>
      <c r="BA52" s="335"/>
      <c r="BB52" s="336">
        <f>IF($BC$3="４週",AZ52/4,IF($BC$3="暦月",(AZ52/($BC$8/7)),""))</f>
        <v>18.900000000000002</v>
      </c>
      <c r="BC52" s="335"/>
      <c r="BD52" s="328"/>
      <c r="BE52" s="329"/>
      <c r="BF52" s="329"/>
      <c r="BG52" s="329"/>
      <c r="BH52" s="330"/>
    </row>
    <row r="53" spans="2:60" ht="20.25" customHeight="1">
      <c r="B53" s="115"/>
      <c r="C53" s="429" t="s">
        <v>82</v>
      </c>
      <c r="D53" s="430"/>
      <c r="E53" s="431"/>
      <c r="F53" s="221"/>
      <c r="G53" s="215"/>
      <c r="H53" s="374" t="s">
        <v>103</v>
      </c>
      <c r="I53" s="310" t="s">
        <v>91</v>
      </c>
      <c r="J53" s="311"/>
      <c r="K53" s="311"/>
      <c r="L53" s="312"/>
      <c r="M53" s="377" t="s">
        <v>110</v>
      </c>
      <c r="N53" s="378"/>
      <c r="O53" s="379"/>
      <c r="P53" s="21" t="s">
        <v>18</v>
      </c>
      <c r="Q53" s="27"/>
      <c r="R53" s="27"/>
      <c r="S53" s="15"/>
      <c r="T53" s="52"/>
      <c r="U53" s="179" t="s">
        <v>129</v>
      </c>
      <c r="V53" s="180" t="s">
        <v>40</v>
      </c>
      <c r="W53" s="180" t="s">
        <v>125</v>
      </c>
      <c r="X53" s="180"/>
      <c r="Y53" s="180"/>
      <c r="Z53" s="180" t="s">
        <v>39</v>
      </c>
      <c r="AA53" s="181" t="s">
        <v>128</v>
      </c>
      <c r="AB53" s="179" t="s">
        <v>129</v>
      </c>
      <c r="AC53" s="180"/>
      <c r="AD53" s="180"/>
      <c r="AE53" s="180" t="s">
        <v>123</v>
      </c>
      <c r="AF53" s="180" t="s">
        <v>125</v>
      </c>
      <c r="AG53" s="180" t="s">
        <v>125</v>
      </c>
      <c r="AH53" s="181" t="s">
        <v>128</v>
      </c>
      <c r="AI53" s="179" t="s">
        <v>129</v>
      </c>
      <c r="AJ53" s="180" t="s">
        <v>125</v>
      </c>
      <c r="AK53" s="180"/>
      <c r="AL53" s="180" t="s">
        <v>124</v>
      </c>
      <c r="AM53" s="180" t="s">
        <v>128</v>
      </c>
      <c r="AN53" s="180" t="s">
        <v>129</v>
      </c>
      <c r="AO53" s="181"/>
      <c r="AP53" s="179"/>
      <c r="AQ53" s="180" t="s">
        <v>128</v>
      </c>
      <c r="AR53" s="180" t="s">
        <v>129</v>
      </c>
      <c r="AS53" s="180"/>
      <c r="AT53" s="180" t="s">
        <v>123</v>
      </c>
      <c r="AU53" s="180" t="s">
        <v>124</v>
      </c>
      <c r="AV53" s="181" t="s">
        <v>128</v>
      </c>
      <c r="AW53" s="179"/>
      <c r="AX53" s="180"/>
      <c r="AY53" s="180"/>
      <c r="AZ53" s="386"/>
      <c r="BA53" s="338"/>
      <c r="BB53" s="337"/>
      <c r="BC53" s="338"/>
      <c r="BD53" s="322"/>
      <c r="BE53" s="323"/>
      <c r="BF53" s="323"/>
      <c r="BG53" s="323"/>
      <c r="BH53" s="324"/>
    </row>
    <row r="54" spans="2:60" ht="20.25" customHeight="1">
      <c r="B54" s="113">
        <f>B51+1</f>
        <v>9</v>
      </c>
      <c r="C54" s="432"/>
      <c r="D54" s="433"/>
      <c r="E54" s="434"/>
      <c r="F54" s="221" t="str">
        <f>C53</f>
        <v>介護従業者</v>
      </c>
      <c r="G54" s="215"/>
      <c r="H54" s="375"/>
      <c r="I54" s="313"/>
      <c r="J54" s="314"/>
      <c r="K54" s="314"/>
      <c r="L54" s="315"/>
      <c r="M54" s="380"/>
      <c r="N54" s="381"/>
      <c r="O54" s="382"/>
      <c r="P54" s="23" t="s">
        <v>69</v>
      </c>
      <c r="Q54" s="24"/>
      <c r="R54" s="24"/>
      <c r="S54" s="19"/>
      <c r="T54" s="50"/>
      <c r="U54" s="173">
        <f>IF(U53="","",VLOOKUP(U53,'【記載例】シフト記号表（勤務時間帯） '!$D$6:$X$47,21,FALSE))</f>
        <v>5.0000000000000009</v>
      </c>
      <c r="V54" s="174">
        <f>IF(V53="","",VLOOKUP(V53,'【記載例】シフト記号表（勤務時間帯） '!$D$6:$X$47,21,FALSE))</f>
        <v>8</v>
      </c>
      <c r="W54" s="174">
        <f>IF(W53="","",VLOOKUP(W53,'【記載例】シフト記号表（勤務時間帯） '!$D$6:$X$47,21,FALSE))</f>
        <v>8</v>
      </c>
      <c r="X54" s="174" t="str">
        <f>IF(X53="","",VLOOKUP(X53,'【記載例】シフト記号表（勤務時間帯） '!$D$6:$X$47,21,FALSE))</f>
        <v/>
      </c>
      <c r="Y54" s="174" t="str">
        <f>IF(Y53="","",VLOOKUP(Y53,'【記載例】シフト記号表（勤務時間帯） '!$D$6:$X$47,21,FALSE))</f>
        <v/>
      </c>
      <c r="Z54" s="174">
        <f>IF(Z53="","",VLOOKUP(Z53,'【記載例】シフト記号表（勤務時間帯） '!$D$6:$X$47,21,FALSE))</f>
        <v>8</v>
      </c>
      <c r="AA54" s="175">
        <f>IF(AA53="","",VLOOKUP(AA53,'【記載例】シフト記号表（勤務時間帯） '!$D$6:$X$47,21,FALSE))</f>
        <v>3</v>
      </c>
      <c r="AB54" s="173">
        <f>IF(AB53="","",VLOOKUP(AB53,'【記載例】シフト記号表（勤務時間帯） '!$D$6:$X$47,21,FALSE))</f>
        <v>5.0000000000000009</v>
      </c>
      <c r="AC54" s="174" t="str">
        <f>IF(AC53="","",VLOOKUP(AC53,'【記載例】シフト記号表（勤務時間帯） '!$D$6:$X$47,21,FALSE))</f>
        <v/>
      </c>
      <c r="AD54" s="174" t="str">
        <f>IF(AD53="","",VLOOKUP(AD53,'【記載例】シフト記号表（勤務時間帯） '!$D$6:$X$47,21,FALSE))</f>
        <v/>
      </c>
      <c r="AE54" s="174">
        <f>IF(AE53="","",VLOOKUP(AE53,'【記載例】シフト記号表（勤務時間帯） '!$D$6:$X$47,21,FALSE))</f>
        <v>7.9999999999999982</v>
      </c>
      <c r="AF54" s="174">
        <f>IF(AF53="","",VLOOKUP(AF53,'【記載例】シフト記号表（勤務時間帯） '!$D$6:$X$47,21,FALSE))</f>
        <v>8</v>
      </c>
      <c r="AG54" s="174">
        <f>IF(AG53="","",VLOOKUP(AG53,'【記載例】シフト記号表（勤務時間帯） '!$D$6:$X$47,21,FALSE))</f>
        <v>8</v>
      </c>
      <c r="AH54" s="175">
        <f>IF(AH53="","",VLOOKUP(AH53,'【記載例】シフト記号表（勤務時間帯） '!$D$6:$X$47,21,FALSE))</f>
        <v>3</v>
      </c>
      <c r="AI54" s="173">
        <f>IF(AI53="","",VLOOKUP(AI53,'【記載例】シフト記号表（勤務時間帯） '!$D$6:$X$47,21,FALSE))</f>
        <v>5.0000000000000009</v>
      </c>
      <c r="AJ54" s="174">
        <f>IF(AJ53="","",VLOOKUP(AJ53,'【記載例】シフト記号表（勤務時間帯） '!$D$6:$X$47,21,FALSE))</f>
        <v>8</v>
      </c>
      <c r="AK54" s="174" t="str">
        <f>IF(AK53="","",VLOOKUP(AK53,'【記載例】シフト記号表（勤務時間帯） '!$D$6:$X$47,21,FALSE))</f>
        <v/>
      </c>
      <c r="AL54" s="174">
        <f>IF(AL53="","",VLOOKUP(AL53,'【記載例】シフト記号表（勤務時間帯） '!$D$6:$X$47,21,FALSE))</f>
        <v>8</v>
      </c>
      <c r="AM54" s="174">
        <f>IF(AM53="","",VLOOKUP(AM53,'【記載例】シフト記号表（勤務時間帯） '!$D$6:$X$47,21,FALSE))</f>
        <v>3</v>
      </c>
      <c r="AN54" s="174">
        <f>IF(AN53="","",VLOOKUP(AN53,'【記載例】シフト記号表（勤務時間帯） '!$D$6:$X$47,21,FALSE))</f>
        <v>5.0000000000000009</v>
      </c>
      <c r="AO54" s="175" t="str">
        <f>IF(AO53="","",VLOOKUP(AO53,'【記載例】シフト記号表（勤務時間帯） '!$D$6:$X$47,21,FALSE))</f>
        <v/>
      </c>
      <c r="AP54" s="173" t="str">
        <f>IF(AP53="","",VLOOKUP(AP53,'【記載例】シフト記号表（勤務時間帯） '!$D$6:$X$47,21,FALSE))</f>
        <v/>
      </c>
      <c r="AQ54" s="174">
        <f>IF(AQ53="","",VLOOKUP(AQ53,'【記載例】シフト記号表（勤務時間帯） '!$D$6:$X$47,21,FALSE))</f>
        <v>3</v>
      </c>
      <c r="AR54" s="174">
        <f>IF(AR53="","",VLOOKUP(AR53,'【記載例】シフト記号表（勤務時間帯） '!$D$6:$X$47,21,FALSE))</f>
        <v>5.0000000000000009</v>
      </c>
      <c r="AS54" s="174" t="str">
        <f>IF(AS53="","",VLOOKUP(AS53,'【記載例】シフト記号表（勤務時間帯） '!$D$6:$X$47,21,FALSE))</f>
        <v/>
      </c>
      <c r="AT54" s="174">
        <f>IF(AT53="","",VLOOKUP(AT53,'【記載例】シフト記号表（勤務時間帯） '!$D$6:$X$47,21,FALSE))</f>
        <v>7.9999999999999982</v>
      </c>
      <c r="AU54" s="174">
        <f>IF(AU53="","",VLOOKUP(AU53,'【記載例】シフト記号表（勤務時間帯） '!$D$6:$X$47,21,FALSE))</f>
        <v>8</v>
      </c>
      <c r="AV54" s="175">
        <f>IF(AV53="","",VLOOKUP(AV53,'【記載例】シフト記号表（勤務時間帯） '!$D$6:$X$47,21,FALSE))</f>
        <v>3</v>
      </c>
      <c r="AW54" s="173" t="str">
        <f>IF(AW53="","",VLOOKUP(AW53,'【記載例】シフト記号表（勤務時間帯） '!$D$6:$X$47,21,FALSE))</f>
        <v/>
      </c>
      <c r="AX54" s="174" t="str">
        <f>IF(AX53="","",VLOOKUP(AX53,'【記載例】シフト記号表（勤務時間帯） '!$D$6:$X$47,21,FALSE))</f>
        <v/>
      </c>
      <c r="AY54" s="174" t="str">
        <f>IF(AY53="","",VLOOKUP(AY53,'【記載例】シフト記号表（勤務時間帯） '!$D$6:$X$47,21,FALSE))</f>
        <v/>
      </c>
      <c r="AZ54" s="331">
        <f>IF($BC$3="４週",SUM(U54:AV54),IF($BC$3="暦月",SUM(U54:AY54),""))</f>
        <v>120</v>
      </c>
      <c r="BA54" s="332"/>
      <c r="BB54" s="333">
        <f>IF($BC$3="４週",AZ54/4,IF($BC$3="暦月",(AZ54/($BC$8/7)),""))</f>
        <v>28</v>
      </c>
      <c r="BC54" s="332"/>
      <c r="BD54" s="325"/>
      <c r="BE54" s="326"/>
      <c r="BF54" s="326"/>
      <c r="BG54" s="326"/>
      <c r="BH54" s="327"/>
    </row>
    <row r="55" spans="2:60" ht="20.25" customHeight="1">
      <c r="B55" s="114"/>
      <c r="C55" s="471"/>
      <c r="D55" s="472"/>
      <c r="E55" s="473"/>
      <c r="F55" s="222"/>
      <c r="G55" s="216" t="str">
        <f>C53</f>
        <v>介護従業者</v>
      </c>
      <c r="H55" s="376"/>
      <c r="I55" s="316"/>
      <c r="J55" s="317"/>
      <c r="K55" s="317"/>
      <c r="L55" s="318"/>
      <c r="M55" s="383"/>
      <c r="N55" s="384"/>
      <c r="O55" s="385"/>
      <c r="P55" s="25" t="s">
        <v>70</v>
      </c>
      <c r="Q55" s="26"/>
      <c r="R55" s="26"/>
      <c r="S55" s="18"/>
      <c r="T55" s="54"/>
      <c r="U55" s="176" t="str">
        <f>IF(U53="","",VLOOKUP(U53,'【記載例】シフト記号表（勤務時間帯） '!$D$6:$Z$47,23,FALSE))</f>
        <v>-</v>
      </c>
      <c r="V55" s="177" t="str">
        <f>IF(V53="","",VLOOKUP(V53,'【記載例】シフト記号表（勤務時間帯） '!$D$6:$Z$47,23,FALSE))</f>
        <v>-</v>
      </c>
      <c r="W55" s="177" t="str">
        <f>IF(W53="","",VLOOKUP(W53,'【記載例】シフト記号表（勤務時間帯） '!$D$6:$Z$47,23,FALSE))</f>
        <v>-</v>
      </c>
      <c r="X55" s="177" t="str">
        <f>IF(X53="","",VLOOKUP(X53,'【記載例】シフト記号表（勤務時間帯） '!$D$6:$Z$47,23,FALSE))</f>
        <v/>
      </c>
      <c r="Y55" s="177" t="str">
        <f>IF(Y53="","",VLOOKUP(Y53,'【記載例】シフト記号表（勤務時間帯） '!$D$6:$Z$47,23,FALSE))</f>
        <v/>
      </c>
      <c r="Z55" s="177" t="str">
        <f>IF(Z53="","",VLOOKUP(Z53,'【記載例】シフト記号表（勤務時間帯） '!$D$6:$Z$47,23,FALSE))</f>
        <v>-</v>
      </c>
      <c r="AA55" s="178" t="str">
        <f>IF(AA53="","",VLOOKUP(AA53,'【記載例】シフト記号表（勤務時間帯） '!$D$6:$Z$47,23,FALSE))</f>
        <v>-</v>
      </c>
      <c r="AB55" s="176" t="str">
        <f>IF(AB53="","",VLOOKUP(AB53,'【記載例】シフト記号表（勤務時間帯） '!$D$6:$Z$47,23,FALSE))</f>
        <v>-</v>
      </c>
      <c r="AC55" s="177" t="str">
        <f>IF(AC53="","",VLOOKUP(AC53,'【記載例】シフト記号表（勤務時間帯） '!$D$6:$Z$47,23,FALSE))</f>
        <v/>
      </c>
      <c r="AD55" s="177" t="str">
        <f>IF(AD53="","",VLOOKUP(AD53,'【記載例】シフト記号表（勤務時間帯） '!$D$6:$Z$47,23,FALSE))</f>
        <v/>
      </c>
      <c r="AE55" s="177" t="str">
        <f>IF(AE53="","",VLOOKUP(AE53,'【記載例】シフト記号表（勤務時間帯） '!$D$6:$Z$47,23,FALSE))</f>
        <v>-</v>
      </c>
      <c r="AF55" s="177" t="str">
        <f>IF(AF53="","",VLOOKUP(AF53,'【記載例】シフト記号表（勤務時間帯） '!$D$6:$Z$47,23,FALSE))</f>
        <v>-</v>
      </c>
      <c r="AG55" s="177" t="str">
        <f>IF(AG53="","",VLOOKUP(AG53,'【記載例】シフト記号表（勤務時間帯） '!$D$6:$Z$47,23,FALSE))</f>
        <v>-</v>
      </c>
      <c r="AH55" s="178" t="str">
        <f>IF(AH53="","",VLOOKUP(AH53,'【記載例】シフト記号表（勤務時間帯） '!$D$6:$Z$47,23,FALSE))</f>
        <v>-</v>
      </c>
      <c r="AI55" s="176" t="str">
        <f>IF(AI53="","",VLOOKUP(AI53,'【記載例】シフト記号表（勤務時間帯） '!$D$6:$Z$47,23,FALSE))</f>
        <v>-</v>
      </c>
      <c r="AJ55" s="177" t="str">
        <f>IF(AJ53="","",VLOOKUP(AJ53,'【記載例】シフト記号表（勤務時間帯） '!$D$6:$Z$47,23,FALSE))</f>
        <v>-</v>
      </c>
      <c r="AK55" s="177" t="str">
        <f>IF(AK53="","",VLOOKUP(AK53,'【記載例】シフト記号表（勤務時間帯） '!$D$6:$Z$47,23,FALSE))</f>
        <v/>
      </c>
      <c r="AL55" s="177" t="str">
        <f>IF(AL53="","",VLOOKUP(AL53,'【記載例】シフト記号表（勤務時間帯） '!$D$6:$Z$47,23,FALSE))</f>
        <v>-</v>
      </c>
      <c r="AM55" s="177" t="str">
        <f>IF(AM53="","",VLOOKUP(AM53,'【記載例】シフト記号表（勤務時間帯） '!$D$6:$Z$47,23,FALSE))</f>
        <v>-</v>
      </c>
      <c r="AN55" s="177" t="str">
        <f>IF(AN53="","",VLOOKUP(AN53,'【記載例】シフト記号表（勤務時間帯） '!$D$6:$Z$47,23,FALSE))</f>
        <v>-</v>
      </c>
      <c r="AO55" s="178" t="str">
        <f>IF(AO53="","",VLOOKUP(AO53,'【記載例】シフト記号表（勤務時間帯） '!$D$6:$Z$47,23,FALSE))</f>
        <v/>
      </c>
      <c r="AP55" s="176" t="str">
        <f>IF(AP53="","",VLOOKUP(AP53,'【記載例】シフト記号表（勤務時間帯） '!$D$6:$Z$47,23,FALSE))</f>
        <v/>
      </c>
      <c r="AQ55" s="177" t="str">
        <f>IF(AQ53="","",VLOOKUP(AQ53,'【記載例】シフト記号表（勤務時間帯） '!$D$6:$Z$47,23,FALSE))</f>
        <v>-</v>
      </c>
      <c r="AR55" s="177" t="str">
        <f>IF(AR53="","",VLOOKUP(AR53,'【記載例】シフト記号表（勤務時間帯） '!$D$6:$Z$47,23,FALSE))</f>
        <v>-</v>
      </c>
      <c r="AS55" s="177" t="str">
        <f>IF(AS53="","",VLOOKUP(AS53,'【記載例】シフト記号表（勤務時間帯） '!$D$6:$Z$47,23,FALSE))</f>
        <v/>
      </c>
      <c r="AT55" s="177" t="str">
        <f>IF(AT53="","",VLOOKUP(AT53,'【記載例】シフト記号表（勤務時間帯） '!$D$6:$Z$47,23,FALSE))</f>
        <v>-</v>
      </c>
      <c r="AU55" s="177" t="str">
        <f>IF(AU53="","",VLOOKUP(AU53,'【記載例】シフト記号表（勤務時間帯） '!$D$6:$Z$47,23,FALSE))</f>
        <v>-</v>
      </c>
      <c r="AV55" s="178" t="str">
        <f>IF(AV53="","",VLOOKUP(AV53,'【記載例】シフト記号表（勤務時間帯） '!$D$6:$Z$47,23,FALSE))</f>
        <v>-</v>
      </c>
      <c r="AW55" s="176" t="str">
        <f>IF(AW53="","",VLOOKUP(AW53,'【記載例】シフト記号表（勤務時間帯） '!$D$6:$Z$47,23,FALSE))</f>
        <v/>
      </c>
      <c r="AX55" s="177" t="str">
        <f>IF(AX53="","",VLOOKUP(AX53,'【記載例】シフト記号表（勤務時間帯） '!$D$6:$Z$47,23,FALSE))</f>
        <v/>
      </c>
      <c r="AY55" s="177" t="str">
        <f>IF(AY53="","",VLOOKUP(AY53,'【記載例】シフト記号表（勤務時間帯） '!$D$6:$Z$47,23,FALSE))</f>
        <v/>
      </c>
      <c r="AZ55" s="334">
        <f>IF($BC$3="４週",SUM(U55:AV55),IF($BC$3="暦月",SUM(U55:AY55),""))</f>
        <v>0</v>
      </c>
      <c r="BA55" s="335"/>
      <c r="BB55" s="336">
        <f>IF($BC$3="４週",AZ55/4,IF($BC$3="暦月",(AZ55/($BC$8/7)),""))</f>
        <v>0</v>
      </c>
      <c r="BC55" s="335"/>
      <c r="BD55" s="328"/>
      <c r="BE55" s="329"/>
      <c r="BF55" s="329"/>
      <c r="BG55" s="329"/>
      <c r="BH55" s="330"/>
    </row>
    <row r="56" spans="2:60" ht="20.25" customHeight="1">
      <c r="B56" s="115"/>
      <c r="C56" s="429" t="s">
        <v>82</v>
      </c>
      <c r="D56" s="430"/>
      <c r="E56" s="431"/>
      <c r="F56" s="221"/>
      <c r="G56" s="215"/>
      <c r="H56" s="374" t="s">
        <v>103</v>
      </c>
      <c r="I56" s="310" t="s">
        <v>91</v>
      </c>
      <c r="J56" s="311"/>
      <c r="K56" s="311"/>
      <c r="L56" s="312"/>
      <c r="M56" s="377" t="s">
        <v>111</v>
      </c>
      <c r="N56" s="378"/>
      <c r="O56" s="379"/>
      <c r="P56" s="21" t="s">
        <v>18</v>
      </c>
      <c r="Q56" s="28"/>
      <c r="R56" s="28"/>
      <c r="S56" s="16"/>
      <c r="T56" s="55"/>
      <c r="U56" s="179" t="s">
        <v>218</v>
      </c>
      <c r="V56" s="180"/>
      <c r="W56" s="180"/>
      <c r="X56" s="180" t="s">
        <v>38</v>
      </c>
      <c r="Y56" s="180" t="s">
        <v>43</v>
      </c>
      <c r="Z56" s="180"/>
      <c r="AA56" s="181"/>
      <c r="AB56" s="179"/>
      <c r="AC56" s="180"/>
      <c r="AD56" s="180"/>
      <c r="AE56" s="180" t="s">
        <v>123</v>
      </c>
      <c r="AF56" s="180" t="s">
        <v>43</v>
      </c>
      <c r="AG56" s="180"/>
      <c r="AH56" s="181"/>
      <c r="AI56" s="179"/>
      <c r="AJ56" s="180"/>
      <c r="AK56" s="180"/>
      <c r="AL56" s="180" t="s">
        <v>123</v>
      </c>
      <c r="AM56" s="180" t="s">
        <v>43</v>
      </c>
      <c r="AN56" s="180"/>
      <c r="AO56" s="181"/>
      <c r="AP56" s="179"/>
      <c r="AQ56" s="180"/>
      <c r="AR56" s="180"/>
      <c r="AS56" s="180" t="s">
        <v>38</v>
      </c>
      <c r="AT56" s="180" t="s">
        <v>43</v>
      </c>
      <c r="AU56" s="180"/>
      <c r="AV56" s="181"/>
      <c r="AW56" s="179"/>
      <c r="AX56" s="180"/>
      <c r="AY56" s="180"/>
      <c r="AZ56" s="386"/>
      <c r="BA56" s="338"/>
      <c r="BB56" s="337"/>
      <c r="BC56" s="338"/>
      <c r="BD56" s="322"/>
      <c r="BE56" s="323"/>
      <c r="BF56" s="323"/>
      <c r="BG56" s="323"/>
      <c r="BH56" s="324"/>
    </row>
    <row r="57" spans="2:60" ht="20.25" customHeight="1">
      <c r="B57" s="113">
        <f>B54+1</f>
        <v>10</v>
      </c>
      <c r="C57" s="432"/>
      <c r="D57" s="433"/>
      <c r="E57" s="434"/>
      <c r="F57" s="221" t="str">
        <f>C56</f>
        <v>介護従業者</v>
      </c>
      <c r="G57" s="215"/>
      <c r="H57" s="375"/>
      <c r="I57" s="313"/>
      <c r="J57" s="314"/>
      <c r="K57" s="314"/>
      <c r="L57" s="315"/>
      <c r="M57" s="380"/>
      <c r="N57" s="381"/>
      <c r="O57" s="382"/>
      <c r="P57" s="23" t="s">
        <v>69</v>
      </c>
      <c r="Q57" s="24"/>
      <c r="R57" s="24"/>
      <c r="S57" s="19"/>
      <c r="T57" s="50"/>
      <c r="U57" s="173" t="str">
        <f>IF(U56="","",VLOOKUP(U56,'【記載例】シフト記号表（勤務時間帯） '!$D$6:$X$47,21,FALSE))</f>
        <v/>
      </c>
      <c r="V57" s="174" t="str">
        <f>IF(V56="","",VLOOKUP(V56,'【記載例】シフト記号表（勤務時間帯） '!$D$6:$X$47,21,FALSE))</f>
        <v/>
      </c>
      <c r="W57" s="174" t="str">
        <f>IF(W56="","",VLOOKUP(W56,'【記載例】シフト記号表（勤務時間帯） '!$D$6:$X$47,21,FALSE))</f>
        <v/>
      </c>
      <c r="X57" s="174">
        <f>IF(X56="","",VLOOKUP(X56,'【記載例】シフト記号表（勤務時間帯） '!$D$6:$X$47,21,FALSE))</f>
        <v>7.9999999999999982</v>
      </c>
      <c r="Y57" s="174">
        <f>IF(Y56="","",VLOOKUP(Y56,'【記載例】シフト記号表（勤務時間帯） '!$D$6:$X$47,21,FALSE))</f>
        <v>5.9999999999999982</v>
      </c>
      <c r="Z57" s="174" t="str">
        <f>IF(Z56="","",VLOOKUP(Z56,'【記載例】シフト記号表（勤務時間帯） '!$D$6:$X$47,21,FALSE))</f>
        <v/>
      </c>
      <c r="AA57" s="175" t="str">
        <f>IF(AA56="","",VLOOKUP(AA56,'【記載例】シフト記号表（勤務時間帯） '!$D$6:$X$47,21,FALSE))</f>
        <v/>
      </c>
      <c r="AB57" s="173" t="str">
        <f>IF(AB56="","",VLOOKUP(AB56,'【記載例】シフト記号表（勤務時間帯） '!$D$6:$X$47,21,FALSE))</f>
        <v/>
      </c>
      <c r="AC57" s="174" t="str">
        <f>IF(AC56="","",VLOOKUP(AC56,'【記載例】シフト記号表（勤務時間帯） '!$D$6:$X$47,21,FALSE))</f>
        <v/>
      </c>
      <c r="AD57" s="174" t="str">
        <f>IF(AD56="","",VLOOKUP(AD56,'【記載例】シフト記号表（勤務時間帯） '!$D$6:$X$47,21,FALSE))</f>
        <v/>
      </c>
      <c r="AE57" s="174">
        <f>IF(AE56="","",VLOOKUP(AE56,'【記載例】シフト記号表（勤務時間帯） '!$D$6:$X$47,21,FALSE))</f>
        <v>7.9999999999999982</v>
      </c>
      <c r="AF57" s="174">
        <f>IF(AF56="","",VLOOKUP(AF56,'【記載例】シフト記号表（勤務時間帯） '!$D$6:$X$47,21,FALSE))</f>
        <v>5.9999999999999982</v>
      </c>
      <c r="AG57" s="174" t="str">
        <f>IF(AG56="","",VLOOKUP(AG56,'【記載例】シフト記号表（勤務時間帯） '!$D$6:$X$47,21,FALSE))</f>
        <v/>
      </c>
      <c r="AH57" s="175" t="str">
        <f>IF(AH56="","",VLOOKUP(AH56,'【記載例】シフト記号表（勤務時間帯） '!$D$6:$X$47,21,FALSE))</f>
        <v/>
      </c>
      <c r="AI57" s="173" t="str">
        <f>IF(AI56="","",VLOOKUP(AI56,'【記載例】シフト記号表（勤務時間帯） '!$D$6:$X$47,21,FALSE))</f>
        <v/>
      </c>
      <c r="AJ57" s="174" t="str">
        <f>IF(AJ56="","",VLOOKUP(AJ56,'【記載例】シフト記号表（勤務時間帯） '!$D$6:$X$47,21,FALSE))</f>
        <v/>
      </c>
      <c r="AK57" s="174" t="str">
        <f>IF(AK56="","",VLOOKUP(AK56,'【記載例】シフト記号表（勤務時間帯） '!$D$6:$X$47,21,FALSE))</f>
        <v/>
      </c>
      <c r="AL57" s="174">
        <f>IF(AL56="","",VLOOKUP(AL56,'【記載例】シフト記号表（勤務時間帯） '!$D$6:$X$47,21,FALSE))</f>
        <v>7.9999999999999982</v>
      </c>
      <c r="AM57" s="174">
        <f>IF(AM56="","",VLOOKUP(AM56,'【記載例】シフト記号表（勤務時間帯） '!$D$6:$X$47,21,FALSE))</f>
        <v>5.9999999999999982</v>
      </c>
      <c r="AN57" s="174" t="str">
        <f>IF(AN56="","",VLOOKUP(AN56,'【記載例】シフト記号表（勤務時間帯） '!$D$6:$X$47,21,FALSE))</f>
        <v/>
      </c>
      <c r="AO57" s="175" t="str">
        <f>IF(AO56="","",VLOOKUP(AO56,'【記載例】シフト記号表（勤務時間帯） '!$D$6:$X$47,21,FALSE))</f>
        <v/>
      </c>
      <c r="AP57" s="173" t="str">
        <f>IF(AP56="","",VLOOKUP(AP56,'【記載例】シフト記号表（勤務時間帯） '!$D$6:$X$47,21,FALSE))</f>
        <v/>
      </c>
      <c r="AQ57" s="174" t="str">
        <f>IF(AQ56="","",VLOOKUP(AQ56,'【記載例】シフト記号表（勤務時間帯） '!$D$6:$X$47,21,FALSE))</f>
        <v/>
      </c>
      <c r="AR57" s="174" t="str">
        <f>IF(AR56="","",VLOOKUP(AR56,'【記載例】シフト記号表（勤務時間帯） '!$D$6:$X$47,21,FALSE))</f>
        <v/>
      </c>
      <c r="AS57" s="174">
        <f>IF(AS56="","",VLOOKUP(AS56,'【記載例】シフト記号表（勤務時間帯） '!$D$6:$X$47,21,FALSE))</f>
        <v>7.9999999999999982</v>
      </c>
      <c r="AT57" s="174">
        <f>IF(AT56="","",VLOOKUP(AT56,'【記載例】シフト記号表（勤務時間帯） '!$D$6:$X$47,21,FALSE))</f>
        <v>5.9999999999999982</v>
      </c>
      <c r="AU57" s="174" t="str">
        <f>IF(AU56="","",VLOOKUP(AU56,'【記載例】シフト記号表（勤務時間帯） '!$D$6:$X$47,21,FALSE))</f>
        <v/>
      </c>
      <c r="AV57" s="175" t="str">
        <f>IF(AV56="","",VLOOKUP(AV56,'【記載例】シフト記号表（勤務時間帯） '!$D$6:$X$47,21,FALSE))</f>
        <v/>
      </c>
      <c r="AW57" s="173" t="str">
        <f>IF(AW56="","",VLOOKUP(AW56,'【記載例】シフト記号表（勤務時間帯） '!$D$6:$X$47,21,FALSE))</f>
        <v/>
      </c>
      <c r="AX57" s="174" t="str">
        <f>IF(AX56="","",VLOOKUP(AX56,'【記載例】シフト記号表（勤務時間帯） '!$D$6:$X$47,21,FALSE))</f>
        <v/>
      </c>
      <c r="AY57" s="174" t="str">
        <f>IF(AY56="","",VLOOKUP(AY56,'【記載例】シフト記号表（勤務時間帯） '!$D$6:$X$47,21,FALSE))</f>
        <v/>
      </c>
      <c r="AZ57" s="331">
        <f>IF($BC$3="４週",SUM(U57:AV57),IF($BC$3="暦月",SUM(U57:AY57),""))</f>
        <v>55.999999999999993</v>
      </c>
      <c r="BA57" s="332"/>
      <c r="BB57" s="333">
        <f>IF($BC$3="４週",AZ57/4,IF($BC$3="暦月",(AZ57/($BC$8/7)),""))</f>
        <v>13.066666666666665</v>
      </c>
      <c r="BC57" s="332"/>
      <c r="BD57" s="325"/>
      <c r="BE57" s="326"/>
      <c r="BF57" s="326"/>
      <c r="BG57" s="326"/>
      <c r="BH57" s="327"/>
    </row>
    <row r="58" spans="2:60" ht="20.25" customHeight="1">
      <c r="B58" s="114"/>
      <c r="C58" s="471"/>
      <c r="D58" s="472"/>
      <c r="E58" s="473"/>
      <c r="F58" s="222"/>
      <c r="G58" s="216" t="str">
        <f>C56</f>
        <v>介護従業者</v>
      </c>
      <c r="H58" s="376"/>
      <c r="I58" s="316"/>
      <c r="J58" s="317"/>
      <c r="K58" s="317"/>
      <c r="L58" s="318"/>
      <c r="M58" s="383"/>
      <c r="N58" s="384"/>
      <c r="O58" s="385"/>
      <c r="P58" s="38" t="s">
        <v>70</v>
      </c>
      <c r="Q58" s="39"/>
      <c r="R58" s="39"/>
      <c r="S58" s="40"/>
      <c r="T58" s="56"/>
      <c r="U58" s="176">
        <f>IF(U56="","",VLOOKUP(U56,'【記載例】シフト記号表（勤務時間帯） '!$D$6:$Z$47,23,FALSE))</f>
        <v>0</v>
      </c>
      <c r="V58" s="177" t="str">
        <f>IF(V56="","",VLOOKUP(V56,'【記載例】シフト記号表（勤務時間帯） '!$D$6:$Z$47,23,FALSE))</f>
        <v/>
      </c>
      <c r="W58" s="177" t="str">
        <f>IF(W56="","",VLOOKUP(W56,'【記載例】シフト記号表（勤務時間帯） '!$D$6:$Z$47,23,FALSE))</f>
        <v/>
      </c>
      <c r="X58" s="177" t="str">
        <f>IF(X56="","",VLOOKUP(X56,'【記載例】シフト記号表（勤務時間帯） '!$D$6:$Z$47,23,FALSE))</f>
        <v>-</v>
      </c>
      <c r="Y58" s="177" t="str">
        <f>IF(Y56="","",VLOOKUP(Y56,'【記載例】シフト記号表（勤務時間帯） '!$D$6:$Z$47,23,FALSE))</f>
        <v>-</v>
      </c>
      <c r="Z58" s="177" t="str">
        <f>IF(Z56="","",VLOOKUP(Z56,'【記載例】シフト記号表（勤務時間帯） '!$D$6:$Z$47,23,FALSE))</f>
        <v/>
      </c>
      <c r="AA58" s="178" t="str">
        <f>IF(AA56="","",VLOOKUP(AA56,'【記載例】シフト記号表（勤務時間帯） '!$D$6:$Z$47,23,FALSE))</f>
        <v/>
      </c>
      <c r="AB58" s="176" t="str">
        <f>IF(AB56="","",VLOOKUP(AB56,'【記載例】シフト記号表（勤務時間帯） '!$D$6:$Z$47,23,FALSE))</f>
        <v/>
      </c>
      <c r="AC58" s="177" t="str">
        <f>IF(AC56="","",VLOOKUP(AC56,'【記載例】シフト記号表（勤務時間帯） '!$D$6:$Z$47,23,FALSE))</f>
        <v/>
      </c>
      <c r="AD58" s="177" t="str">
        <f>IF(AD56="","",VLOOKUP(AD56,'【記載例】シフト記号表（勤務時間帯） '!$D$6:$Z$47,23,FALSE))</f>
        <v/>
      </c>
      <c r="AE58" s="177" t="str">
        <f>IF(AE56="","",VLOOKUP(AE56,'【記載例】シフト記号表（勤務時間帯） '!$D$6:$Z$47,23,FALSE))</f>
        <v>-</v>
      </c>
      <c r="AF58" s="177" t="str">
        <f>IF(AF56="","",VLOOKUP(AF56,'【記載例】シフト記号表（勤務時間帯） '!$D$6:$Z$47,23,FALSE))</f>
        <v>-</v>
      </c>
      <c r="AG58" s="177" t="str">
        <f>IF(AG56="","",VLOOKUP(AG56,'【記載例】シフト記号表（勤務時間帯） '!$D$6:$Z$47,23,FALSE))</f>
        <v/>
      </c>
      <c r="AH58" s="178" t="str">
        <f>IF(AH56="","",VLOOKUP(AH56,'【記載例】シフト記号表（勤務時間帯） '!$D$6:$Z$47,23,FALSE))</f>
        <v/>
      </c>
      <c r="AI58" s="176" t="str">
        <f>IF(AI56="","",VLOOKUP(AI56,'【記載例】シフト記号表（勤務時間帯） '!$D$6:$Z$47,23,FALSE))</f>
        <v/>
      </c>
      <c r="AJ58" s="177" t="str">
        <f>IF(AJ56="","",VLOOKUP(AJ56,'【記載例】シフト記号表（勤務時間帯） '!$D$6:$Z$47,23,FALSE))</f>
        <v/>
      </c>
      <c r="AK58" s="177" t="str">
        <f>IF(AK56="","",VLOOKUP(AK56,'【記載例】シフト記号表（勤務時間帯） '!$D$6:$Z$47,23,FALSE))</f>
        <v/>
      </c>
      <c r="AL58" s="177" t="str">
        <f>IF(AL56="","",VLOOKUP(AL56,'【記載例】シフト記号表（勤務時間帯） '!$D$6:$Z$47,23,FALSE))</f>
        <v>-</v>
      </c>
      <c r="AM58" s="177" t="str">
        <f>IF(AM56="","",VLOOKUP(AM56,'【記載例】シフト記号表（勤務時間帯） '!$D$6:$Z$47,23,FALSE))</f>
        <v>-</v>
      </c>
      <c r="AN58" s="177" t="str">
        <f>IF(AN56="","",VLOOKUP(AN56,'【記載例】シフト記号表（勤務時間帯） '!$D$6:$Z$47,23,FALSE))</f>
        <v/>
      </c>
      <c r="AO58" s="178" t="str">
        <f>IF(AO56="","",VLOOKUP(AO56,'【記載例】シフト記号表（勤務時間帯） '!$D$6:$Z$47,23,FALSE))</f>
        <v/>
      </c>
      <c r="AP58" s="176" t="str">
        <f>IF(AP56="","",VLOOKUP(AP56,'【記載例】シフト記号表（勤務時間帯） '!$D$6:$Z$47,23,FALSE))</f>
        <v/>
      </c>
      <c r="AQ58" s="177" t="str">
        <f>IF(AQ56="","",VLOOKUP(AQ56,'【記載例】シフト記号表（勤務時間帯） '!$D$6:$Z$47,23,FALSE))</f>
        <v/>
      </c>
      <c r="AR58" s="177" t="str">
        <f>IF(AR56="","",VLOOKUP(AR56,'【記載例】シフト記号表（勤務時間帯） '!$D$6:$Z$47,23,FALSE))</f>
        <v/>
      </c>
      <c r="AS58" s="177" t="str">
        <f>IF(AS56="","",VLOOKUP(AS56,'【記載例】シフト記号表（勤務時間帯） '!$D$6:$Z$47,23,FALSE))</f>
        <v>-</v>
      </c>
      <c r="AT58" s="177" t="str">
        <f>IF(AT56="","",VLOOKUP(AT56,'【記載例】シフト記号表（勤務時間帯） '!$D$6:$Z$47,23,FALSE))</f>
        <v>-</v>
      </c>
      <c r="AU58" s="177" t="str">
        <f>IF(AU56="","",VLOOKUP(AU56,'【記載例】シフト記号表（勤務時間帯） '!$D$6:$Z$47,23,FALSE))</f>
        <v/>
      </c>
      <c r="AV58" s="178" t="str">
        <f>IF(AV56="","",VLOOKUP(AV56,'【記載例】シフト記号表（勤務時間帯） '!$D$6:$Z$47,23,FALSE))</f>
        <v/>
      </c>
      <c r="AW58" s="176" t="str">
        <f>IF(AW56="","",VLOOKUP(AW56,'【記載例】シフト記号表（勤務時間帯） '!$D$6:$Z$47,23,FALSE))</f>
        <v/>
      </c>
      <c r="AX58" s="177" t="str">
        <f>IF(AX56="","",VLOOKUP(AX56,'【記載例】シフト記号表（勤務時間帯） '!$D$6:$Z$47,23,FALSE))</f>
        <v/>
      </c>
      <c r="AY58" s="177" t="str">
        <f>IF(AY56="","",VLOOKUP(AY56,'【記載例】シフト記号表（勤務時間帯） '!$D$6:$Z$47,23,FALSE))</f>
        <v/>
      </c>
      <c r="AZ58" s="334">
        <f>IF($BC$3="４週",SUM(U58:AV58),IF($BC$3="暦月",SUM(U58:AY58),""))</f>
        <v>0</v>
      </c>
      <c r="BA58" s="335"/>
      <c r="BB58" s="336">
        <f>IF($BC$3="４週",AZ58/4,IF($BC$3="暦月",(AZ58/($BC$8/7)),""))</f>
        <v>0</v>
      </c>
      <c r="BC58" s="335"/>
      <c r="BD58" s="328"/>
      <c r="BE58" s="329"/>
      <c r="BF58" s="329"/>
      <c r="BG58" s="329"/>
      <c r="BH58" s="330"/>
    </row>
    <row r="59" spans="2:60" ht="20.25" customHeight="1">
      <c r="B59" s="115"/>
      <c r="C59" s="429" t="s">
        <v>82</v>
      </c>
      <c r="D59" s="430"/>
      <c r="E59" s="431"/>
      <c r="F59" s="221"/>
      <c r="G59" s="215"/>
      <c r="H59" s="374" t="s">
        <v>103</v>
      </c>
      <c r="I59" s="310" t="s">
        <v>91</v>
      </c>
      <c r="J59" s="311"/>
      <c r="K59" s="311"/>
      <c r="L59" s="312"/>
      <c r="M59" s="377" t="s">
        <v>112</v>
      </c>
      <c r="N59" s="378"/>
      <c r="O59" s="379"/>
      <c r="P59" s="21" t="s">
        <v>18</v>
      </c>
      <c r="Q59" s="28"/>
      <c r="R59" s="28"/>
      <c r="S59" s="16"/>
      <c r="T59" s="55"/>
      <c r="U59" s="179"/>
      <c r="V59" s="180"/>
      <c r="W59" s="180"/>
      <c r="X59" s="180" t="s">
        <v>43</v>
      </c>
      <c r="Y59" s="180"/>
      <c r="Z59" s="180"/>
      <c r="AA59" s="181" t="s">
        <v>127</v>
      </c>
      <c r="AB59" s="179"/>
      <c r="AC59" s="180"/>
      <c r="AD59" s="180"/>
      <c r="AE59" s="180" t="s">
        <v>127</v>
      </c>
      <c r="AF59" s="180"/>
      <c r="AG59" s="180"/>
      <c r="AH59" s="181" t="s">
        <v>127</v>
      </c>
      <c r="AI59" s="179"/>
      <c r="AJ59" s="180"/>
      <c r="AK59" s="180"/>
      <c r="AL59" s="180" t="s">
        <v>127</v>
      </c>
      <c r="AM59" s="180"/>
      <c r="AN59" s="180"/>
      <c r="AO59" s="181" t="s">
        <v>127</v>
      </c>
      <c r="AP59" s="179"/>
      <c r="AQ59" s="180"/>
      <c r="AR59" s="180"/>
      <c r="AS59" s="180" t="s">
        <v>127</v>
      </c>
      <c r="AT59" s="180"/>
      <c r="AU59" s="180"/>
      <c r="AV59" s="181" t="s">
        <v>127</v>
      </c>
      <c r="AW59" s="179"/>
      <c r="AX59" s="180"/>
      <c r="AY59" s="180"/>
      <c r="AZ59" s="386"/>
      <c r="BA59" s="338"/>
      <c r="BB59" s="337"/>
      <c r="BC59" s="338"/>
      <c r="BD59" s="322"/>
      <c r="BE59" s="323"/>
      <c r="BF59" s="323"/>
      <c r="BG59" s="323"/>
      <c r="BH59" s="324"/>
    </row>
    <row r="60" spans="2:60" ht="20.25" customHeight="1">
      <c r="B60" s="113">
        <f>B57+1</f>
        <v>11</v>
      </c>
      <c r="C60" s="432"/>
      <c r="D60" s="433"/>
      <c r="E60" s="434"/>
      <c r="F60" s="221" t="str">
        <f>C59</f>
        <v>介護従業者</v>
      </c>
      <c r="G60" s="215"/>
      <c r="H60" s="375"/>
      <c r="I60" s="313"/>
      <c r="J60" s="314"/>
      <c r="K60" s="314"/>
      <c r="L60" s="315"/>
      <c r="M60" s="380"/>
      <c r="N60" s="381"/>
      <c r="O60" s="382"/>
      <c r="P60" s="23" t="s">
        <v>69</v>
      </c>
      <c r="Q60" s="24"/>
      <c r="R60" s="24"/>
      <c r="S60" s="19"/>
      <c r="T60" s="50"/>
      <c r="U60" s="173" t="str">
        <f>IF(U59="","",VLOOKUP(U59,'【記載例】シフト記号表（勤務時間帯） '!$D$6:$X$47,21,FALSE))</f>
        <v/>
      </c>
      <c r="V60" s="174" t="str">
        <f>IF(V59="","",VLOOKUP(V59,'【記載例】シフト記号表（勤務時間帯） '!$D$6:$X$47,21,FALSE))</f>
        <v/>
      </c>
      <c r="W60" s="174" t="str">
        <f>IF(W59="","",VLOOKUP(W59,'【記載例】シフト記号表（勤務時間帯） '!$D$6:$X$47,21,FALSE))</f>
        <v/>
      </c>
      <c r="X60" s="174">
        <f>IF(X59="","",VLOOKUP(X59,'【記載例】シフト記号表（勤務時間帯） '!$D$6:$X$47,21,FALSE))</f>
        <v>5.9999999999999982</v>
      </c>
      <c r="Y60" s="174" t="str">
        <f>IF(Y59="","",VLOOKUP(Y59,'【記載例】シフト記号表（勤務時間帯） '!$D$6:$X$47,21,FALSE))</f>
        <v/>
      </c>
      <c r="Z60" s="174" t="str">
        <f>IF(Z59="","",VLOOKUP(Z59,'【記載例】シフト記号表（勤務時間帯） '!$D$6:$X$47,21,FALSE))</f>
        <v/>
      </c>
      <c r="AA60" s="175">
        <f>IF(AA59="","",VLOOKUP(AA59,'【記載例】シフト記号表（勤務時間帯） '!$D$6:$X$47,21,FALSE))</f>
        <v>5.9999999999999982</v>
      </c>
      <c r="AB60" s="173" t="str">
        <f>IF(AB59="","",VLOOKUP(AB59,'【記載例】シフト記号表（勤務時間帯） '!$D$6:$X$47,21,FALSE))</f>
        <v/>
      </c>
      <c r="AC60" s="174" t="str">
        <f>IF(AC59="","",VLOOKUP(AC59,'【記載例】シフト記号表（勤務時間帯） '!$D$6:$X$47,21,FALSE))</f>
        <v/>
      </c>
      <c r="AD60" s="174" t="str">
        <f>IF(AD59="","",VLOOKUP(AD59,'【記載例】シフト記号表（勤務時間帯） '!$D$6:$X$47,21,FALSE))</f>
        <v/>
      </c>
      <c r="AE60" s="174">
        <f>IF(AE59="","",VLOOKUP(AE59,'【記載例】シフト記号表（勤務時間帯） '!$D$6:$X$47,21,FALSE))</f>
        <v>5.9999999999999982</v>
      </c>
      <c r="AF60" s="174" t="str">
        <f>IF(AF59="","",VLOOKUP(AF59,'【記載例】シフト記号表（勤務時間帯） '!$D$6:$X$47,21,FALSE))</f>
        <v/>
      </c>
      <c r="AG60" s="174" t="str">
        <f>IF(AG59="","",VLOOKUP(AG59,'【記載例】シフト記号表（勤務時間帯） '!$D$6:$X$47,21,FALSE))</f>
        <v/>
      </c>
      <c r="AH60" s="175">
        <f>IF(AH59="","",VLOOKUP(AH59,'【記載例】シフト記号表（勤務時間帯） '!$D$6:$X$47,21,FALSE))</f>
        <v>5.9999999999999982</v>
      </c>
      <c r="AI60" s="173" t="str">
        <f>IF(AI59="","",VLOOKUP(AI59,'【記載例】シフト記号表（勤務時間帯） '!$D$6:$X$47,21,FALSE))</f>
        <v/>
      </c>
      <c r="AJ60" s="174" t="str">
        <f>IF(AJ59="","",VLOOKUP(AJ59,'【記載例】シフト記号表（勤務時間帯） '!$D$6:$X$47,21,FALSE))</f>
        <v/>
      </c>
      <c r="AK60" s="174" t="str">
        <f>IF(AK59="","",VLOOKUP(AK59,'【記載例】シフト記号表（勤務時間帯） '!$D$6:$X$47,21,FALSE))</f>
        <v/>
      </c>
      <c r="AL60" s="174">
        <f>IF(AL59="","",VLOOKUP(AL59,'【記載例】シフト記号表（勤務時間帯） '!$D$6:$X$47,21,FALSE))</f>
        <v>5.9999999999999982</v>
      </c>
      <c r="AM60" s="174" t="str">
        <f>IF(AM59="","",VLOOKUP(AM59,'【記載例】シフト記号表（勤務時間帯） '!$D$6:$X$47,21,FALSE))</f>
        <v/>
      </c>
      <c r="AN60" s="174" t="str">
        <f>IF(AN59="","",VLOOKUP(AN59,'【記載例】シフト記号表（勤務時間帯） '!$D$6:$X$47,21,FALSE))</f>
        <v/>
      </c>
      <c r="AO60" s="175">
        <f>IF(AO59="","",VLOOKUP(AO59,'【記載例】シフト記号表（勤務時間帯） '!$D$6:$X$47,21,FALSE))</f>
        <v>5.9999999999999982</v>
      </c>
      <c r="AP60" s="173" t="str">
        <f>IF(AP59="","",VLOOKUP(AP59,'【記載例】シフト記号表（勤務時間帯） '!$D$6:$X$47,21,FALSE))</f>
        <v/>
      </c>
      <c r="AQ60" s="174" t="str">
        <f>IF(AQ59="","",VLOOKUP(AQ59,'【記載例】シフト記号表（勤務時間帯） '!$D$6:$X$47,21,FALSE))</f>
        <v/>
      </c>
      <c r="AR60" s="174" t="str">
        <f>IF(AR59="","",VLOOKUP(AR59,'【記載例】シフト記号表（勤務時間帯） '!$D$6:$X$47,21,FALSE))</f>
        <v/>
      </c>
      <c r="AS60" s="174">
        <f>IF(AS59="","",VLOOKUP(AS59,'【記載例】シフト記号表（勤務時間帯） '!$D$6:$X$47,21,FALSE))</f>
        <v>5.9999999999999982</v>
      </c>
      <c r="AT60" s="174" t="str">
        <f>IF(AT59="","",VLOOKUP(AT59,'【記載例】シフト記号表（勤務時間帯） '!$D$6:$X$47,21,FALSE))</f>
        <v/>
      </c>
      <c r="AU60" s="174" t="str">
        <f>IF(AU59="","",VLOOKUP(AU59,'【記載例】シフト記号表（勤務時間帯） '!$D$6:$X$47,21,FALSE))</f>
        <v/>
      </c>
      <c r="AV60" s="175">
        <f>IF(AV59="","",VLOOKUP(AV59,'【記載例】シフト記号表（勤務時間帯） '!$D$6:$X$47,21,FALSE))</f>
        <v>5.9999999999999982</v>
      </c>
      <c r="AW60" s="173" t="str">
        <f>IF(AW59="","",VLOOKUP(AW59,'【記載例】シフト記号表（勤務時間帯） '!$D$6:$X$47,21,FALSE))</f>
        <v/>
      </c>
      <c r="AX60" s="174" t="str">
        <f>IF(AX59="","",VLOOKUP(AX59,'【記載例】シフト記号表（勤務時間帯） '!$D$6:$X$47,21,FALSE))</f>
        <v/>
      </c>
      <c r="AY60" s="174" t="str">
        <f>IF(AY59="","",VLOOKUP(AY59,'【記載例】シフト記号表（勤務時間帯） '!$D$6:$X$47,21,FALSE))</f>
        <v/>
      </c>
      <c r="AZ60" s="331">
        <f>IF($BC$3="４週",SUM(U60:AV60),IF($BC$3="暦月",SUM(U60:AY60),""))</f>
        <v>47.999999999999993</v>
      </c>
      <c r="BA60" s="332"/>
      <c r="BB60" s="333">
        <f>IF($BC$3="４週",AZ60/4,IF($BC$3="暦月",(AZ60/($BC$8/7)),""))</f>
        <v>11.2</v>
      </c>
      <c r="BC60" s="332"/>
      <c r="BD60" s="325"/>
      <c r="BE60" s="326"/>
      <c r="BF60" s="326"/>
      <c r="BG60" s="326"/>
      <c r="BH60" s="327"/>
    </row>
    <row r="61" spans="2:60" ht="20.25" customHeight="1">
      <c r="B61" s="114"/>
      <c r="C61" s="471"/>
      <c r="D61" s="472"/>
      <c r="E61" s="473"/>
      <c r="F61" s="222"/>
      <c r="G61" s="216" t="str">
        <f>C59</f>
        <v>介護従業者</v>
      </c>
      <c r="H61" s="376"/>
      <c r="I61" s="316"/>
      <c r="J61" s="317"/>
      <c r="K61" s="317"/>
      <c r="L61" s="318"/>
      <c r="M61" s="383"/>
      <c r="N61" s="384"/>
      <c r="O61" s="385"/>
      <c r="P61" s="38" t="s">
        <v>70</v>
      </c>
      <c r="Q61" s="39"/>
      <c r="R61" s="39"/>
      <c r="S61" s="40"/>
      <c r="T61" s="56"/>
      <c r="U61" s="176" t="str">
        <f>IF(U59="","",VLOOKUP(U59,'【記載例】シフト記号表（勤務時間帯） '!$D$6:$Z$47,23,FALSE))</f>
        <v/>
      </c>
      <c r="V61" s="177" t="str">
        <f>IF(V59="","",VLOOKUP(V59,'【記載例】シフト記号表（勤務時間帯） '!$D$6:$Z$47,23,FALSE))</f>
        <v/>
      </c>
      <c r="W61" s="177" t="str">
        <f>IF(W59="","",VLOOKUP(W59,'【記載例】シフト記号表（勤務時間帯） '!$D$6:$Z$47,23,FALSE))</f>
        <v/>
      </c>
      <c r="X61" s="177" t="str">
        <f>IF(X59="","",VLOOKUP(X59,'【記載例】シフト記号表（勤務時間帯） '!$D$6:$Z$47,23,FALSE))</f>
        <v>-</v>
      </c>
      <c r="Y61" s="177" t="str">
        <f>IF(Y59="","",VLOOKUP(Y59,'【記載例】シフト記号表（勤務時間帯） '!$D$6:$Z$47,23,FALSE))</f>
        <v/>
      </c>
      <c r="Z61" s="177" t="str">
        <f>IF(Z59="","",VLOOKUP(Z59,'【記載例】シフト記号表（勤務時間帯） '!$D$6:$Z$47,23,FALSE))</f>
        <v/>
      </c>
      <c r="AA61" s="178" t="str">
        <f>IF(AA59="","",VLOOKUP(AA59,'【記載例】シフト記号表（勤務時間帯） '!$D$6:$Z$47,23,FALSE))</f>
        <v>-</v>
      </c>
      <c r="AB61" s="176" t="str">
        <f>IF(AB59="","",VLOOKUP(AB59,'【記載例】シフト記号表（勤務時間帯） '!$D$6:$Z$47,23,FALSE))</f>
        <v/>
      </c>
      <c r="AC61" s="177" t="str">
        <f>IF(AC59="","",VLOOKUP(AC59,'【記載例】シフト記号表（勤務時間帯） '!$D$6:$Z$47,23,FALSE))</f>
        <v/>
      </c>
      <c r="AD61" s="177" t="str">
        <f>IF(AD59="","",VLOOKUP(AD59,'【記載例】シフト記号表（勤務時間帯） '!$D$6:$Z$47,23,FALSE))</f>
        <v/>
      </c>
      <c r="AE61" s="177" t="str">
        <f>IF(AE59="","",VLOOKUP(AE59,'【記載例】シフト記号表（勤務時間帯） '!$D$6:$Z$47,23,FALSE))</f>
        <v>-</v>
      </c>
      <c r="AF61" s="177" t="str">
        <f>IF(AF59="","",VLOOKUP(AF59,'【記載例】シフト記号表（勤務時間帯） '!$D$6:$Z$47,23,FALSE))</f>
        <v/>
      </c>
      <c r="AG61" s="177" t="str">
        <f>IF(AG59="","",VLOOKUP(AG59,'【記載例】シフト記号表（勤務時間帯） '!$D$6:$Z$47,23,FALSE))</f>
        <v/>
      </c>
      <c r="AH61" s="178" t="str">
        <f>IF(AH59="","",VLOOKUP(AH59,'【記載例】シフト記号表（勤務時間帯） '!$D$6:$Z$47,23,FALSE))</f>
        <v>-</v>
      </c>
      <c r="AI61" s="176" t="str">
        <f>IF(AI59="","",VLOOKUP(AI59,'【記載例】シフト記号表（勤務時間帯） '!$D$6:$Z$47,23,FALSE))</f>
        <v/>
      </c>
      <c r="AJ61" s="177" t="str">
        <f>IF(AJ59="","",VLOOKUP(AJ59,'【記載例】シフト記号表（勤務時間帯） '!$D$6:$Z$47,23,FALSE))</f>
        <v/>
      </c>
      <c r="AK61" s="177" t="str">
        <f>IF(AK59="","",VLOOKUP(AK59,'【記載例】シフト記号表（勤務時間帯） '!$D$6:$Z$47,23,FALSE))</f>
        <v/>
      </c>
      <c r="AL61" s="177" t="str">
        <f>IF(AL59="","",VLOOKUP(AL59,'【記載例】シフト記号表（勤務時間帯） '!$D$6:$Z$47,23,FALSE))</f>
        <v>-</v>
      </c>
      <c r="AM61" s="177" t="str">
        <f>IF(AM59="","",VLOOKUP(AM59,'【記載例】シフト記号表（勤務時間帯） '!$D$6:$Z$47,23,FALSE))</f>
        <v/>
      </c>
      <c r="AN61" s="177" t="str">
        <f>IF(AN59="","",VLOOKUP(AN59,'【記載例】シフト記号表（勤務時間帯） '!$D$6:$Z$47,23,FALSE))</f>
        <v/>
      </c>
      <c r="AO61" s="178" t="str">
        <f>IF(AO59="","",VLOOKUP(AO59,'【記載例】シフト記号表（勤務時間帯） '!$D$6:$Z$47,23,FALSE))</f>
        <v>-</v>
      </c>
      <c r="AP61" s="176" t="str">
        <f>IF(AP59="","",VLOOKUP(AP59,'【記載例】シフト記号表（勤務時間帯） '!$D$6:$Z$47,23,FALSE))</f>
        <v/>
      </c>
      <c r="AQ61" s="177" t="str">
        <f>IF(AQ59="","",VLOOKUP(AQ59,'【記載例】シフト記号表（勤務時間帯） '!$D$6:$Z$47,23,FALSE))</f>
        <v/>
      </c>
      <c r="AR61" s="177" t="str">
        <f>IF(AR59="","",VLOOKUP(AR59,'【記載例】シフト記号表（勤務時間帯） '!$D$6:$Z$47,23,FALSE))</f>
        <v/>
      </c>
      <c r="AS61" s="177" t="str">
        <f>IF(AS59="","",VLOOKUP(AS59,'【記載例】シフト記号表（勤務時間帯） '!$D$6:$Z$47,23,FALSE))</f>
        <v>-</v>
      </c>
      <c r="AT61" s="177" t="str">
        <f>IF(AT59="","",VLOOKUP(AT59,'【記載例】シフト記号表（勤務時間帯） '!$D$6:$Z$47,23,FALSE))</f>
        <v/>
      </c>
      <c r="AU61" s="177" t="str">
        <f>IF(AU59="","",VLOOKUP(AU59,'【記載例】シフト記号表（勤務時間帯） '!$D$6:$Z$47,23,FALSE))</f>
        <v/>
      </c>
      <c r="AV61" s="178" t="str">
        <f>IF(AV59="","",VLOOKUP(AV59,'【記載例】シフト記号表（勤務時間帯） '!$D$6:$Z$47,23,FALSE))</f>
        <v>-</v>
      </c>
      <c r="AW61" s="176" t="str">
        <f>IF(AW59="","",VLOOKUP(AW59,'【記載例】シフト記号表（勤務時間帯） '!$D$6:$Z$47,23,FALSE))</f>
        <v/>
      </c>
      <c r="AX61" s="177" t="str">
        <f>IF(AX59="","",VLOOKUP(AX59,'【記載例】シフト記号表（勤務時間帯） '!$D$6:$Z$47,23,FALSE))</f>
        <v/>
      </c>
      <c r="AY61" s="177" t="str">
        <f>IF(AY59="","",VLOOKUP(AY59,'【記載例】シフト記号表（勤務時間帯） '!$D$6:$Z$47,23,FALSE))</f>
        <v/>
      </c>
      <c r="AZ61" s="334">
        <f>IF($BC$3="４週",SUM(U61:AV61),IF($BC$3="暦月",SUM(U61:AY61),""))</f>
        <v>0</v>
      </c>
      <c r="BA61" s="335"/>
      <c r="BB61" s="336">
        <f>IF($BC$3="４週",AZ61/4,IF($BC$3="暦月",(AZ61/($BC$8/7)),""))</f>
        <v>0</v>
      </c>
      <c r="BC61" s="335"/>
      <c r="BD61" s="328"/>
      <c r="BE61" s="329"/>
      <c r="BF61" s="329"/>
      <c r="BG61" s="329"/>
      <c r="BH61" s="330"/>
    </row>
    <row r="62" spans="2:60" ht="20.25" customHeight="1">
      <c r="B62" s="115"/>
      <c r="C62" s="429" t="s">
        <v>82</v>
      </c>
      <c r="D62" s="430"/>
      <c r="E62" s="431"/>
      <c r="F62" s="221"/>
      <c r="G62" s="215"/>
      <c r="H62" s="374" t="s">
        <v>103</v>
      </c>
      <c r="I62" s="310" t="s">
        <v>91</v>
      </c>
      <c r="J62" s="311"/>
      <c r="K62" s="311"/>
      <c r="L62" s="312"/>
      <c r="M62" s="377" t="s">
        <v>113</v>
      </c>
      <c r="N62" s="378"/>
      <c r="O62" s="379"/>
      <c r="P62" s="21" t="s">
        <v>18</v>
      </c>
      <c r="Q62" s="28"/>
      <c r="R62" s="28"/>
      <c r="S62" s="16"/>
      <c r="T62" s="55"/>
      <c r="U62" s="179"/>
      <c r="V62" s="180" t="s">
        <v>123</v>
      </c>
      <c r="W62" s="180"/>
      <c r="X62" s="180"/>
      <c r="Y62" s="180" t="s">
        <v>38</v>
      </c>
      <c r="Z62" s="180"/>
      <c r="AA62" s="181"/>
      <c r="AB62" s="179"/>
      <c r="AC62" s="180" t="s">
        <v>123</v>
      </c>
      <c r="AD62" s="180"/>
      <c r="AE62" s="180"/>
      <c r="AF62" s="180" t="s">
        <v>38</v>
      </c>
      <c r="AG62" s="180"/>
      <c r="AH62" s="181"/>
      <c r="AI62" s="179"/>
      <c r="AJ62" s="180" t="s">
        <v>123</v>
      </c>
      <c r="AK62" s="180"/>
      <c r="AL62" s="180"/>
      <c r="AM62" s="180" t="s">
        <v>123</v>
      </c>
      <c r="AN62" s="180"/>
      <c r="AO62" s="181"/>
      <c r="AP62" s="179"/>
      <c r="AQ62" s="180" t="s">
        <v>38</v>
      </c>
      <c r="AR62" s="180"/>
      <c r="AS62" s="180"/>
      <c r="AT62" s="180" t="s">
        <v>38</v>
      </c>
      <c r="AU62" s="180"/>
      <c r="AV62" s="181"/>
      <c r="AW62" s="179"/>
      <c r="AX62" s="180"/>
      <c r="AY62" s="180"/>
      <c r="AZ62" s="386"/>
      <c r="BA62" s="338"/>
      <c r="BB62" s="337"/>
      <c r="BC62" s="338"/>
      <c r="BD62" s="322"/>
      <c r="BE62" s="323"/>
      <c r="BF62" s="323"/>
      <c r="BG62" s="323"/>
      <c r="BH62" s="324"/>
    </row>
    <row r="63" spans="2:60" ht="20.25" customHeight="1">
      <c r="B63" s="113">
        <f>B60+1</f>
        <v>12</v>
      </c>
      <c r="C63" s="432"/>
      <c r="D63" s="433"/>
      <c r="E63" s="434"/>
      <c r="F63" s="221" t="str">
        <f>C62</f>
        <v>介護従業者</v>
      </c>
      <c r="G63" s="215"/>
      <c r="H63" s="375"/>
      <c r="I63" s="313"/>
      <c r="J63" s="314"/>
      <c r="K63" s="314"/>
      <c r="L63" s="315"/>
      <c r="M63" s="380"/>
      <c r="N63" s="381"/>
      <c r="O63" s="382"/>
      <c r="P63" s="23" t="s">
        <v>69</v>
      </c>
      <c r="Q63" s="24"/>
      <c r="R63" s="24"/>
      <c r="S63" s="19"/>
      <c r="T63" s="50"/>
      <c r="U63" s="173" t="str">
        <f>IF(U62="","",VLOOKUP(U62,'【記載例】シフト記号表（勤務時間帯） '!$D$6:$X$47,21,FALSE))</f>
        <v/>
      </c>
      <c r="V63" s="174">
        <f>IF(V62="","",VLOOKUP(V62,'【記載例】シフト記号表（勤務時間帯） '!$D$6:$X$47,21,FALSE))</f>
        <v>7.9999999999999982</v>
      </c>
      <c r="W63" s="174" t="str">
        <f>IF(W62="","",VLOOKUP(W62,'【記載例】シフト記号表（勤務時間帯） '!$D$6:$X$47,21,FALSE))</f>
        <v/>
      </c>
      <c r="X63" s="174" t="str">
        <f>IF(X62="","",VLOOKUP(X62,'【記載例】シフト記号表（勤務時間帯） '!$D$6:$X$47,21,FALSE))</f>
        <v/>
      </c>
      <c r="Y63" s="174">
        <f>IF(Y62="","",VLOOKUP(Y62,'【記載例】シフト記号表（勤務時間帯） '!$D$6:$X$47,21,FALSE))</f>
        <v>7.9999999999999982</v>
      </c>
      <c r="Z63" s="174" t="str">
        <f>IF(Z62="","",VLOOKUP(Z62,'【記載例】シフト記号表（勤務時間帯） '!$D$6:$X$47,21,FALSE))</f>
        <v/>
      </c>
      <c r="AA63" s="175" t="str">
        <f>IF(AA62="","",VLOOKUP(AA62,'【記載例】シフト記号表（勤務時間帯） '!$D$6:$X$47,21,FALSE))</f>
        <v/>
      </c>
      <c r="AB63" s="173" t="str">
        <f>IF(AB62="","",VLOOKUP(AB62,'【記載例】シフト記号表（勤務時間帯） '!$D$6:$X$47,21,FALSE))</f>
        <v/>
      </c>
      <c r="AC63" s="174">
        <f>IF(AC62="","",VLOOKUP(AC62,'【記載例】シフト記号表（勤務時間帯） '!$D$6:$X$47,21,FALSE))</f>
        <v>7.9999999999999982</v>
      </c>
      <c r="AD63" s="174" t="str">
        <f>IF(AD62="","",VLOOKUP(AD62,'【記載例】シフト記号表（勤務時間帯） '!$D$6:$X$47,21,FALSE))</f>
        <v/>
      </c>
      <c r="AE63" s="174" t="str">
        <f>IF(AE62="","",VLOOKUP(AE62,'【記載例】シフト記号表（勤務時間帯） '!$D$6:$X$47,21,FALSE))</f>
        <v/>
      </c>
      <c r="AF63" s="174">
        <f>IF(AF62="","",VLOOKUP(AF62,'【記載例】シフト記号表（勤務時間帯） '!$D$6:$X$47,21,FALSE))</f>
        <v>7.9999999999999982</v>
      </c>
      <c r="AG63" s="174" t="str">
        <f>IF(AG62="","",VLOOKUP(AG62,'【記載例】シフト記号表（勤務時間帯） '!$D$6:$X$47,21,FALSE))</f>
        <v/>
      </c>
      <c r="AH63" s="175" t="str">
        <f>IF(AH62="","",VLOOKUP(AH62,'【記載例】シフト記号表（勤務時間帯） '!$D$6:$X$47,21,FALSE))</f>
        <v/>
      </c>
      <c r="AI63" s="173" t="str">
        <f>IF(AI62="","",VLOOKUP(AI62,'【記載例】シフト記号表（勤務時間帯） '!$D$6:$X$47,21,FALSE))</f>
        <v/>
      </c>
      <c r="AJ63" s="174">
        <f>IF(AJ62="","",VLOOKUP(AJ62,'【記載例】シフト記号表（勤務時間帯） '!$D$6:$X$47,21,FALSE))</f>
        <v>7.9999999999999982</v>
      </c>
      <c r="AK63" s="174" t="str">
        <f>IF(AK62="","",VLOOKUP(AK62,'【記載例】シフト記号表（勤務時間帯） '!$D$6:$X$47,21,FALSE))</f>
        <v/>
      </c>
      <c r="AL63" s="174" t="str">
        <f>IF(AL62="","",VLOOKUP(AL62,'【記載例】シフト記号表（勤務時間帯） '!$D$6:$X$47,21,FALSE))</f>
        <v/>
      </c>
      <c r="AM63" s="174">
        <f>IF(AM62="","",VLOOKUP(AM62,'【記載例】シフト記号表（勤務時間帯） '!$D$6:$X$47,21,FALSE))</f>
        <v>7.9999999999999982</v>
      </c>
      <c r="AN63" s="174" t="str">
        <f>IF(AN62="","",VLOOKUP(AN62,'【記載例】シフト記号表（勤務時間帯） '!$D$6:$X$47,21,FALSE))</f>
        <v/>
      </c>
      <c r="AO63" s="175" t="str">
        <f>IF(AO62="","",VLOOKUP(AO62,'【記載例】シフト記号表（勤務時間帯） '!$D$6:$X$47,21,FALSE))</f>
        <v/>
      </c>
      <c r="AP63" s="173" t="str">
        <f>IF(AP62="","",VLOOKUP(AP62,'【記載例】シフト記号表（勤務時間帯） '!$D$6:$X$47,21,FALSE))</f>
        <v/>
      </c>
      <c r="AQ63" s="174">
        <f>IF(AQ62="","",VLOOKUP(AQ62,'【記載例】シフト記号表（勤務時間帯） '!$D$6:$X$47,21,FALSE))</f>
        <v>7.9999999999999982</v>
      </c>
      <c r="AR63" s="174" t="str">
        <f>IF(AR62="","",VLOOKUP(AR62,'【記載例】シフト記号表（勤務時間帯） '!$D$6:$X$47,21,FALSE))</f>
        <v/>
      </c>
      <c r="AS63" s="174" t="str">
        <f>IF(AS62="","",VLOOKUP(AS62,'【記載例】シフト記号表（勤務時間帯） '!$D$6:$X$47,21,FALSE))</f>
        <v/>
      </c>
      <c r="AT63" s="174">
        <f>IF(AT62="","",VLOOKUP(AT62,'【記載例】シフト記号表（勤務時間帯） '!$D$6:$X$47,21,FALSE))</f>
        <v>7.9999999999999982</v>
      </c>
      <c r="AU63" s="174" t="str">
        <f>IF(AU62="","",VLOOKUP(AU62,'【記載例】シフト記号表（勤務時間帯） '!$D$6:$X$47,21,FALSE))</f>
        <v/>
      </c>
      <c r="AV63" s="175" t="str">
        <f>IF(AV62="","",VLOOKUP(AV62,'【記載例】シフト記号表（勤務時間帯） '!$D$6:$X$47,21,FALSE))</f>
        <v/>
      </c>
      <c r="AW63" s="173" t="str">
        <f>IF(AW62="","",VLOOKUP(AW62,'【記載例】シフト記号表（勤務時間帯） '!$D$6:$X$47,21,FALSE))</f>
        <v/>
      </c>
      <c r="AX63" s="174" t="str">
        <f>IF(AX62="","",VLOOKUP(AX62,'【記載例】シフト記号表（勤務時間帯） '!$D$6:$X$47,21,FALSE))</f>
        <v/>
      </c>
      <c r="AY63" s="174" t="str">
        <f>IF(AY62="","",VLOOKUP(AY62,'【記載例】シフト記号表（勤務時間帯） '!$D$6:$X$47,21,FALSE))</f>
        <v/>
      </c>
      <c r="AZ63" s="331">
        <f>IF($BC$3="４週",SUM(U63:AV63),IF($BC$3="暦月",SUM(U63:AY63),""))</f>
        <v>63.999999999999993</v>
      </c>
      <c r="BA63" s="332"/>
      <c r="BB63" s="333">
        <f>IF($BC$3="４週",AZ63/4,IF($BC$3="暦月",(AZ63/($BC$8/7)),""))</f>
        <v>14.933333333333332</v>
      </c>
      <c r="BC63" s="332"/>
      <c r="BD63" s="325"/>
      <c r="BE63" s="326"/>
      <c r="BF63" s="326"/>
      <c r="BG63" s="326"/>
      <c r="BH63" s="327"/>
    </row>
    <row r="64" spans="2:60" ht="20.25" customHeight="1">
      <c r="B64" s="114"/>
      <c r="C64" s="471"/>
      <c r="D64" s="472"/>
      <c r="E64" s="473"/>
      <c r="F64" s="222"/>
      <c r="G64" s="216" t="str">
        <f>C62</f>
        <v>介護従業者</v>
      </c>
      <c r="H64" s="376"/>
      <c r="I64" s="316"/>
      <c r="J64" s="317"/>
      <c r="K64" s="317"/>
      <c r="L64" s="318"/>
      <c r="M64" s="383"/>
      <c r="N64" s="384"/>
      <c r="O64" s="385"/>
      <c r="P64" s="38" t="s">
        <v>70</v>
      </c>
      <c r="Q64" s="39"/>
      <c r="R64" s="39"/>
      <c r="S64" s="40"/>
      <c r="T64" s="56"/>
      <c r="U64" s="176" t="str">
        <f>IF(U62="","",VLOOKUP(U62,'【記載例】シフト記号表（勤務時間帯） '!$D$6:$Z$47,23,FALSE))</f>
        <v/>
      </c>
      <c r="V64" s="177" t="str">
        <f>IF(V62="","",VLOOKUP(V62,'【記載例】シフト記号表（勤務時間帯） '!$D$6:$Z$47,23,FALSE))</f>
        <v>-</v>
      </c>
      <c r="W64" s="177" t="str">
        <f>IF(W62="","",VLOOKUP(W62,'【記載例】シフト記号表（勤務時間帯） '!$D$6:$Z$47,23,FALSE))</f>
        <v/>
      </c>
      <c r="X64" s="177" t="str">
        <f>IF(X62="","",VLOOKUP(X62,'【記載例】シフト記号表（勤務時間帯） '!$D$6:$Z$47,23,FALSE))</f>
        <v/>
      </c>
      <c r="Y64" s="177" t="str">
        <f>IF(Y62="","",VLOOKUP(Y62,'【記載例】シフト記号表（勤務時間帯） '!$D$6:$Z$47,23,FALSE))</f>
        <v>-</v>
      </c>
      <c r="Z64" s="177" t="str">
        <f>IF(Z62="","",VLOOKUP(Z62,'【記載例】シフト記号表（勤務時間帯） '!$D$6:$Z$47,23,FALSE))</f>
        <v/>
      </c>
      <c r="AA64" s="178" t="str">
        <f>IF(AA62="","",VLOOKUP(AA62,'【記載例】シフト記号表（勤務時間帯） '!$D$6:$Z$47,23,FALSE))</f>
        <v/>
      </c>
      <c r="AB64" s="176" t="str">
        <f>IF(AB62="","",VLOOKUP(AB62,'【記載例】シフト記号表（勤務時間帯） '!$D$6:$Z$47,23,FALSE))</f>
        <v/>
      </c>
      <c r="AC64" s="177" t="str">
        <f>IF(AC62="","",VLOOKUP(AC62,'【記載例】シフト記号表（勤務時間帯） '!$D$6:$Z$47,23,FALSE))</f>
        <v>-</v>
      </c>
      <c r="AD64" s="177" t="str">
        <f>IF(AD62="","",VLOOKUP(AD62,'【記載例】シフト記号表（勤務時間帯） '!$D$6:$Z$47,23,FALSE))</f>
        <v/>
      </c>
      <c r="AE64" s="177" t="str">
        <f>IF(AE62="","",VLOOKUP(AE62,'【記載例】シフト記号表（勤務時間帯） '!$D$6:$Z$47,23,FALSE))</f>
        <v/>
      </c>
      <c r="AF64" s="177" t="str">
        <f>IF(AF62="","",VLOOKUP(AF62,'【記載例】シフト記号表（勤務時間帯） '!$D$6:$Z$47,23,FALSE))</f>
        <v>-</v>
      </c>
      <c r="AG64" s="177" t="str">
        <f>IF(AG62="","",VLOOKUP(AG62,'【記載例】シフト記号表（勤務時間帯） '!$D$6:$Z$47,23,FALSE))</f>
        <v/>
      </c>
      <c r="AH64" s="178" t="str">
        <f>IF(AH62="","",VLOOKUP(AH62,'【記載例】シフト記号表（勤務時間帯） '!$D$6:$Z$47,23,FALSE))</f>
        <v/>
      </c>
      <c r="AI64" s="176" t="str">
        <f>IF(AI62="","",VLOOKUP(AI62,'【記載例】シフト記号表（勤務時間帯） '!$D$6:$Z$47,23,FALSE))</f>
        <v/>
      </c>
      <c r="AJ64" s="177" t="str">
        <f>IF(AJ62="","",VLOOKUP(AJ62,'【記載例】シフト記号表（勤務時間帯） '!$D$6:$Z$47,23,FALSE))</f>
        <v>-</v>
      </c>
      <c r="AK64" s="177" t="str">
        <f>IF(AK62="","",VLOOKUP(AK62,'【記載例】シフト記号表（勤務時間帯） '!$D$6:$Z$47,23,FALSE))</f>
        <v/>
      </c>
      <c r="AL64" s="177" t="str">
        <f>IF(AL62="","",VLOOKUP(AL62,'【記載例】シフト記号表（勤務時間帯） '!$D$6:$Z$47,23,FALSE))</f>
        <v/>
      </c>
      <c r="AM64" s="177" t="str">
        <f>IF(AM62="","",VLOOKUP(AM62,'【記載例】シフト記号表（勤務時間帯） '!$D$6:$Z$47,23,FALSE))</f>
        <v>-</v>
      </c>
      <c r="AN64" s="177" t="str">
        <f>IF(AN62="","",VLOOKUP(AN62,'【記載例】シフト記号表（勤務時間帯） '!$D$6:$Z$47,23,FALSE))</f>
        <v/>
      </c>
      <c r="AO64" s="178" t="str">
        <f>IF(AO62="","",VLOOKUP(AO62,'【記載例】シフト記号表（勤務時間帯） '!$D$6:$Z$47,23,FALSE))</f>
        <v/>
      </c>
      <c r="AP64" s="176" t="str">
        <f>IF(AP62="","",VLOOKUP(AP62,'【記載例】シフト記号表（勤務時間帯） '!$D$6:$Z$47,23,FALSE))</f>
        <v/>
      </c>
      <c r="AQ64" s="177" t="str">
        <f>IF(AQ62="","",VLOOKUP(AQ62,'【記載例】シフト記号表（勤務時間帯） '!$D$6:$Z$47,23,FALSE))</f>
        <v>-</v>
      </c>
      <c r="AR64" s="177" t="str">
        <f>IF(AR62="","",VLOOKUP(AR62,'【記載例】シフト記号表（勤務時間帯） '!$D$6:$Z$47,23,FALSE))</f>
        <v/>
      </c>
      <c r="AS64" s="177" t="str">
        <f>IF(AS62="","",VLOOKUP(AS62,'【記載例】シフト記号表（勤務時間帯） '!$D$6:$Z$47,23,FALSE))</f>
        <v/>
      </c>
      <c r="AT64" s="177" t="str">
        <f>IF(AT62="","",VLOOKUP(AT62,'【記載例】シフト記号表（勤務時間帯） '!$D$6:$Z$47,23,FALSE))</f>
        <v>-</v>
      </c>
      <c r="AU64" s="177" t="str">
        <f>IF(AU62="","",VLOOKUP(AU62,'【記載例】シフト記号表（勤務時間帯） '!$D$6:$Z$47,23,FALSE))</f>
        <v/>
      </c>
      <c r="AV64" s="178" t="str">
        <f>IF(AV62="","",VLOOKUP(AV62,'【記載例】シフト記号表（勤務時間帯） '!$D$6:$Z$47,23,FALSE))</f>
        <v/>
      </c>
      <c r="AW64" s="176" t="str">
        <f>IF(AW62="","",VLOOKUP(AW62,'【記載例】シフト記号表（勤務時間帯） '!$D$6:$Z$47,23,FALSE))</f>
        <v/>
      </c>
      <c r="AX64" s="177" t="str">
        <f>IF(AX62="","",VLOOKUP(AX62,'【記載例】シフト記号表（勤務時間帯） '!$D$6:$Z$47,23,FALSE))</f>
        <v/>
      </c>
      <c r="AY64" s="177" t="str">
        <f>IF(AY62="","",VLOOKUP(AY62,'【記載例】シフト記号表（勤務時間帯） '!$D$6:$Z$47,23,FALSE))</f>
        <v/>
      </c>
      <c r="AZ64" s="334">
        <f>IF($BC$3="４週",SUM(U64:AV64),IF($BC$3="暦月",SUM(U64:AY64),""))</f>
        <v>0</v>
      </c>
      <c r="BA64" s="335"/>
      <c r="BB64" s="336">
        <f>IF($BC$3="４週",AZ64/4,IF($BC$3="暦月",(AZ64/($BC$8/7)),""))</f>
        <v>0</v>
      </c>
      <c r="BC64" s="335"/>
      <c r="BD64" s="328"/>
      <c r="BE64" s="329"/>
      <c r="BF64" s="329"/>
      <c r="BG64" s="329"/>
      <c r="BH64" s="330"/>
    </row>
    <row r="65" spans="2:60" ht="20.25" customHeight="1">
      <c r="B65" s="115"/>
      <c r="C65" s="429" t="s">
        <v>82</v>
      </c>
      <c r="D65" s="430"/>
      <c r="E65" s="431"/>
      <c r="F65" s="221"/>
      <c r="G65" s="215"/>
      <c r="H65" s="374" t="s">
        <v>103</v>
      </c>
      <c r="I65" s="310" t="s">
        <v>76</v>
      </c>
      <c r="J65" s="311"/>
      <c r="K65" s="311"/>
      <c r="L65" s="312"/>
      <c r="M65" s="377" t="s">
        <v>114</v>
      </c>
      <c r="N65" s="378"/>
      <c r="O65" s="379"/>
      <c r="P65" s="21" t="s">
        <v>18</v>
      </c>
      <c r="Q65" s="28"/>
      <c r="R65" s="28"/>
      <c r="S65" s="16"/>
      <c r="T65" s="55"/>
      <c r="U65" s="179" t="s">
        <v>42</v>
      </c>
      <c r="V65" s="180"/>
      <c r="W65" s="180"/>
      <c r="X65" s="180"/>
      <c r="Y65" s="180"/>
      <c r="Z65" s="180" t="s">
        <v>126</v>
      </c>
      <c r="AA65" s="181"/>
      <c r="AB65" s="179" t="s">
        <v>42</v>
      </c>
      <c r="AC65" s="180"/>
      <c r="AD65" s="180"/>
      <c r="AE65" s="180"/>
      <c r="AF65" s="180"/>
      <c r="AG65" s="180" t="s">
        <v>126</v>
      </c>
      <c r="AH65" s="181"/>
      <c r="AI65" s="179" t="s">
        <v>42</v>
      </c>
      <c r="AJ65" s="180"/>
      <c r="AK65" s="180"/>
      <c r="AL65" s="180"/>
      <c r="AM65" s="180"/>
      <c r="AN65" s="180" t="s">
        <v>126</v>
      </c>
      <c r="AO65" s="181"/>
      <c r="AP65" s="179" t="s">
        <v>42</v>
      </c>
      <c r="AQ65" s="180"/>
      <c r="AR65" s="180"/>
      <c r="AS65" s="180"/>
      <c r="AT65" s="180"/>
      <c r="AU65" s="180" t="s">
        <v>126</v>
      </c>
      <c r="AV65" s="181"/>
      <c r="AW65" s="179"/>
      <c r="AX65" s="180"/>
      <c r="AY65" s="180"/>
      <c r="AZ65" s="386"/>
      <c r="BA65" s="338"/>
      <c r="BB65" s="337"/>
      <c r="BC65" s="338"/>
      <c r="BD65" s="322"/>
      <c r="BE65" s="323"/>
      <c r="BF65" s="323"/>
      <c r="BG65" s="323"/>
      <c r="BH65" s="324"/>
    </row>
    <row r="66" spans="2:60" ht="20.25" customHeight="1">
      <c r="B66" s="113">
        <f>B63+1</f>
        <v>13</v>
      </c>
      <c r="C66" s="432"/>
      <c r="D66" s="433"/>
      <c r="E66" s="434"/>
      <c r="F66" s="221" t="str">
        <f>C65</f>
        <v>介護従業者</v>
      </c>
      <c r="G66" s="215"/>
      <c r="H66" s="375"/>
      <c r="I66" s="313"/>
      <c r="J66" s="314"/>
      <c r="K66" s="314"/>
      <c r="L66" s="315"/>
      <c r="M66" s="380"/>
      <c r="N66" s="381"/>
      <c r="O66" s="382"/>
      <c r="P66" s="23" t="s">
        <v>69</v>
      </c>
      <c r="Q66" s="24"/>
      <c r="R66" s="24"/>
      <c r="S66" s="19"/>
      <c r="T66" s="50"/>
      <c r="U66" s="173">
        <f>IF(U65="","",VLOOKUP(U65,'【記載例】シフト記号表（勤務時間帯） '!$D$6:$X$47,21,FALSE))</f>
        <v>6</v>
      </c>
      <c r="V66" s="174" t="str">
        <f>IF(V65="","",VLOOKUP(V65,'【記載例】シフト記号表（勤務時間帯） '!$D$6:$X$47,21,FALSE))</f>
        <v/>
      </c>
      <c r="W66" s="174" t="str">
        <f>IF(W65="","",VLOOKUP(W65,'【記載例】シフト記号表（勤務時間帯） '!$D$6:$X$47,21,FALSE))</f>
        <v/>
      </c>
      <c r="X66" s="174" t="str">
        <f>IF(X65="","",VLOOKUP(X65,'【記載例】シフト記号表（勤務時間帯） '!$D$6:$X$47,21,FALSE))</f>
        <v/>
      </c>
      <c r="Y66" s="174" t="str">
        <f>IF(Y65="","",VLOOKUP(Y65,'【記載例】シフト記号表（勤務時間帯） '!$D$6:$X$47,21,FALSE))</f>
        <v/>
      </c>
      <c r="Z66" s="174">
        <f>IF(Z65="","",VLOOKUP(Z65,'【記載例】シフト記号表（勤務時間帯） '!$D$6:$X$47,21,FALSE))</f>
        <v>6</v>
      </c>
      <c r="AA66" s="175" t="str">
        <f>IF(AA65="","",VLOOKUP(AA65,'【記載例】シフト記号表（勤務時間帯） '!$D$6:$X$47,21,FALSE))</f>
        <v/>
      </c>
      <c r="AB66" s="173">
        <f>IF(AB65="","",VLOOKUP(AB65,'【記載例】シフト記号表（勤務時間帯） '!$D$6:$X$47,21,FALSE))</f>
        <v>6</v>
      </c>
      <c r="AC66" s="174" t="str">
        <f>IF(AC65="","",VLOOKUP(AC65,'【記載例】シフト記号表（勤務時間帯） '!$D$6:$X$47,21,FALSE))</f>
        <v/>
      </c>
      <c r="AD66" s="174" t="str">
        <f>IF(AD65="","",VLOOKUP(AD65,'【記載例】シフト記号表（勤務時間帯） '!$D$6:$X$47,21,FALSE))</f>
        <v/>
      </c>
      <c r="AE66" s="174" t="str">
        <f>IF(AE65="","",VLOOKUP(AE65,'【記載例】シフト記号表（勤務時間帯） '!$D$6:$X$47,21,FALSE))</f>
        <v/>
      </c>
      <c r="AF66" s="174" t="str">
        <f>IF(AF65="","",VLOOKUP(AF65,'【記載例】シフト記号表（勤務時間帯） '!$D$6:$X$47,21,FALSE))</f>
        <v/>
      </c>
      <c r="AG66" s="174">
        <f>IF(AG65="","",VLOOKUP(AG65,'【記載例】シフト記号表（勤務時間帯） '!$D$6:$X$47,21,FALSE))</f>
        <v>6</v>
      </c>
      <c r="AH66" s="175" t="str">
        <f>IF(AH65="","",VLOOKUP(AH65,'【記載例】シフト記号表（勤務時間帯） '!$D$6:$X$47,21,FALSE))</f>
        <v/>
      </c>
      <c r="AI66" s="173">
        <f>IF(AI65="","",VLOOKUP(AI65,'【記載例】シフト記号表（勤務時間帯） '!$D$6:$X$47,21,FALSE))</f>
        <v>6</v>
      </c>
      <c r="AJ66" s="174" t="str">
        <f>IF(AJ65="","",VLOOKUP(AJ65,'【記載例】シフト記号表（勤務時間帯） '!$D$6:$X$47,21,FALSE))</f>
        <v/>
      </c>
      <c r="AK66" s="174" t="str">
        <f>IF(AK65="","",VLOOKUP(AK65,'【記載例】シフト記号表（勤務時間帯） '!$D$6:$X$47,21,FALSE))</f>
        <v/>
      </c>
      <c r="AL66" s="174" t="str">
        <f>IF(AL65="","",VLOOKUP(AL65,'【記載例】シフト記号表（勤務時間帯） '!$D$6:$X$47,21,FALSE))</f>
        <v/>
      </c>
      <c r="AM66" s="174" t="str">
        <f>IF(AM65="","",VLOOKUP(AM65,'【記載例】シフト記号表（勤務時間帯） '!$D$6:$X$47,21,FALSE))</f>
        <v/>
      </c>
      <c r="AN66" s="174">
        <f>IF(AN65="","",VLOOKUP(AN65,'【記載例】シフト記号表（勤務時間帯） '!$D$6:$X$47,21,FALSE))</f>
        <v>6</v>
      </c>
      <c r="AO66" s="175" t="str">
        <f>IF(AO65="","",VLOOKUP(AO65,'【記載例】シフト記号表（勤務時間帯） '!$D$6:$X$47,21,FALSE))</f>
        <v/>
      </c>
      <c r="AP66" s="173">
        <f>IF(AP65="","",VLOOKUP(AP65,'【記載例】シフト記号表（勤務時間帯） '!$D$6:$X$47,21,FALSE))</f>
        <v>6</v>
      </c>
      <c r="AQ66" s="174" t="str">
        <f>IF(AQ65="","",VLOOKUP(AQ65,'【記載例】シフト記号表（勤務時間帯） '!$D$6:$X$47,21,FALSE))</f>
        <v/>
      </c>
      <c r="AR66" s="174" t="str">
        <f>IF(AR65="","",VLOOKUP(AR65,'【記載例】シフト記号表（勤務時間帯） '!$D$6:$X$47,21,FALSE))</f>
        <v/>
      </c>
      <c r="AS66" s="174" t="str">
        <f>IF(AS65="","",VLOOKUP(AS65,'【記載例】シフト記号表（勤務時間帯） '!$D$6:$X$47,21,FALSE))</f>
        <v/>
      </c>
      <c r="AT66" s="174" t="str">
        <f>IF(AT65="","",VLOOKUP(AT65,'【記載例】シフト記号表（勤務時間帯） '!$D$6:$X$47,21,FALSE))</f>
        <v/>
      </c>
      <c r="AU66" s="174">
        <f>IF(AU65="","",VLOOKUP(AU65,'【記載例】シフト記号表（勤務時間帯） '!$D$6:$X$47,21,FALSE))</f>
        <v>6</v>
      </c>
      <c r="AV66" s="175" t="str">
        <f>IF(AV65="","",VLOOKUP(AV65,'【記載例】シフト記号表（勤務時間帯） '!$D$6:$X$47,21,FALSE))</f>
        <v/>
      </c>
      <c r="AW66" s="173" t="str">
        <f>IF(AW65="","",VLOOKUP(AW65,'【記載例】シフト記号表（勤務時間帯） '!$D$6:$X$47,21,FALSE))</f>
        <v/>
      </c>
      <c r="AX66" s="174" t="str">
        <f>IF(AX65="","",VLOOKUP(AX65,'【記載例】シフト記号表（勤務時間帯） '!$D$6:$X$47,21,FALSE))</f>
        <v/>
      </c>
      <c r="AY66" s="174" t="str">
        <f>IF(AY65="","",VLOOKUP(AY65,'【記載例】シフト記号表（勤務時間帯） '!$D$6:$X$47,21,FALSE))</f>
        <v/>
      </c>
      <c r="AZ66" s="331">
        <f>IF($BC$3="４週",SUM(U66:AV66),IF($BC$3="暦月",SUM(U66:AY66),""))</f>
        <v>48</v>
      </c>
      <c r="BA66" s="332"/>
      <c r="BB66" s="333">
        <f>IF($BC$3="４週",AZ66/4,IF($BC$3="暦月",(AZ66/($BC$8/7)),""))</f>
        <v>11.200000000000001</v>
      </c>
      <c r="BC66" s="332"/>
      <c r="BD66" s="325"/>
      <c r="BE66" s="326"/>
      <c r="BF66" s="326"/>
      <c r="BG66" s="326"/>
      <c r="BH66" s="327"/>
    </row>
    <row r="67" spans="2:60" ht="20.25" customHeight="1">
      <c r="B67" s="114"/>
      <c r="C67" s="471"/>
      <c r="D67" s="472"/>
      <c r="E67" s="473"/>
      <c r="F67" s="222"/>
      <c r="G67" s="216" t="str">
        <f>C65</f>
        <v>介護従業者</v>
      </c>
      <c r="H67" s="376"/>
      <c r="I67" s="316"/>
      <c r="J67" s="317"/>
      <c r="K67" s="317"/>
      <c r="L67" s="318"/>
      <c r="M67" s="383"/>
      <c r="N67" s="384"/>
      <c r="O67" s="385"/>
      <c r="P67" s="38" t="s">
        <v>70</v>
      </c>
      <c r="Q67" s="39"/>
      <c r="R67" s="39"/>
      <c r="S67" s="40"/>
      <c r="T67" s="56"/>
      <c r="U67" s="176" t="str">
        <f>IF(U65="","",VLOOKUP(U65,'【記載例】シフト記号表（勤務時間帯） '!$D$6:$Z$47,23,FALSE))</f>
        <v>-</v>
      </c>
      <c r="V67" s="177" t="str">
        <f>IF(V65="","",VLOOKUP(V65,'【記載例】シフト記号表（勤務時間帯） '!$D$6:$Z$47,23,FALSE))</f>
        <v/>
      </c>
      <c r="W67" s="177" t="str">
        <f>IF(W65="","",VLOOKUP(W65,'【記載例】シフト記号表（勤務時間帯） '!$D$6:$Z$47,23,FALSE))</f>
        <v/>
      </c>
      <c r="X67" s="177" t="str">
        <f>IF(X65="","",VLOOKUP(X65,'【記載例】シフト記号表（勤務時間帯） '!$D$6:$Z$47,23,FALSE))</f>
        <v/>
      </c>
      <c r="Y67" s="177" t="str">
        <f>IF(Y65="","",VLOOKUP(Y65,'【記載例】シフト記号表（勤務時間帯） '!$D$6:$Z$47,23,FALSE))</f>
        <v/>
      </c>
      <c r="Z67" s="177" t="str">
        <f>IF(Z65="","",VLOOKUP(Z65,'【記載例】シフト記号表（勤務時間帯） '!$D$6:$Z$47,23,FALSE))</f>
        <v>-</v>
      </c>
      <c r="AA67" s="178" t="str">
        <f>IF(AA65="","",VLOOKUP(AA65,'【記載例】シフト記号表（勤務時間帯） '!$D$6:$Z$47,23,FALSE))</f>
        <v/>
      </c>
      <c r="AB67" s="176" t="str">
        <f>IF(AB65="","",VLOOKUP(AB65,'【記載例】シフト記号表（勤務時間帯） '!$D$6:$Z$47,23,FALSE))</f>
        <v>-</v>
      </c>
      <c r="AC67" s="177" t="str">
        <f>IF(AC65="","",VLOOKUP(AC65,'【記載例】シフト記号表（勤務時間帯） '!$D$6:$Z$47,23,FALSE))</f>
        <v/>
      </c>
      <c r="AD67" s="177" t="str">
        <f>IF(AD65="","",VLOOKUP(AD65,'【記載例】シフト記号表（勤務時間帯） '!$D$6:$Z$47,23,FALSE))</f>
        <v/>
      </c>
      <c r="AE67" s="177" t="str">
        <f>IF(AE65="","",VLOOKUP(AE65,'【記載例】シフト記号表（勤務時間帯） '!$D$6:$Z$47,23,FALSE))</f>
        <v/>
      </c>
      <c r="AF67" s="177" t="str">
        <f>IF(AF65="","",VLOOKUP(AF65,'【記載例】シフト記号表（勤務時間帯） '!$D$6:$Z$47,23,FALSE))</f>
        <v/>
      </c>
      <c r="AG67" s="177" t="str">
        <f>IF(AG65="","",VLOOKUP(AG65,'【記載例】シフト記号表（勤務時間帯） '!$D$6:$Z$47,23,FALSE))</f>
        <v>-</v>
      </c>
      <c r="AH67" s="178" t="str">
        <f>IF(AH65="","",VLOOKUP(AH65,'【記載例】シフト記号表（勤務時間帯） '!$D$6:$Z$47,23,FALSE))</f>
        <v/>
      </c>
      <c r="AI67" s="176" t="str">
        <f>IF(AI65="","",VLOOKUP(AI65,'【記載例】シフト記号表（勤務時間帯） '!$D$6:$Z$47,23,FALSE))</f>
        <v>-</v>
      </c>
      <c r="AJ67" s="177" t="str">
        <f>IF(AJ65="","",VLOOKUP(AJ65,'【記載例】シフト記号表（勤務時間帯） '!$D$6:$Z$47,23,FALSE))</f>
        <v/>
      </c>
      <c r="AK67" s="177" t="str">
        <f>IF(AK65="","",VLOOKUP(AK65,'【記載例】シフト記号表（勤務時間帯） '!$D$6:$Z$47,23,FALSE))</f>
        <v/>
      </c>
      <c r="AL67" s="177" t="str">
        <f>IF(AL65="","",VLOOKUP(AL65,'【記載例】シフト記号表（勤務時間帯） '!$D$6:$Z$47,23,FALSE))</f>
        <v/>
      </c>
      <c r="AM67" s="177" t="str">
        <f>IF(AM65="","",VLOOKUP(AM65,'【記載例】シフト記号表（勤務時間帯） '!$D$6:$Z$47,23,FALSE))</f>
        <v/>
      </c>
      <c r="AN67" s="177" t="str">
        <f>IF(AN65="","",VLOOKUP(AN65,'【記載例】シフト記号表（勤務時間帯） '!$D$6:$Z$47,23,FALSE))</f>
        <v>-</v>
      </c>
      <c r="AO67" s="178" t="str">
        <f>IF(AO65="","",VLOOKUP(AO65,'【記載例】シフト記号表（勤務時間帯） '!$D$6:$Z$47,23,FALSE))</f>
        <v/>
      </c>
      <c r="AP67" s="176" t="str">
        <f>IF(AP65="","",VLOOKUP(AP65,'【記載例】シフト記号表（勤務時間帯） '!$D$6:$Z$47,23,FALSE))</f>
        <v>-</v>
      </c>
      <c r="AQ67" s="177" t="str">
        <f>IF(AQ65="","",VLOOKUP(AQ65,'【記載例】シフト記号表（勤務時間帯） '!$D$6:$Z$47,23,FALSE))</f>
        <v/>
      </c>
      <c r="AR67" s="177" t="str">
        <f>IF(AR65="","",VLOOKUP(AR65,'【記載例】シフト記号表（勤務時間帯） '!$D$6:$Z$47,23,FALSE))</f>
        <v/>
      </c>
      <c r="AS67" s="177" t="str">
        <f>IF(AS65="","",VLOOKUP(AS65,'【記載例】シフト記号表（勤務時間帯） '!$D$6:$Z$47,23,FALSE))</f>
        <v/>
      </c>
      <c r="AT67" s="177" t="str">
        <f>IF(AT65="","",VLOOKUP(AT65,'【記載例】シフト記号表（勤務時間帯） '!$D$6:$Z$47,23,FALSE))</f>
        <v/>
      </c>
      <c r="AU67" s="177" t="str">
        <f>IF(AU65="","",VLOOKUP(AU65,'【記載例】シフト記号表（勤務時間帯） '!$D$6:$Z$47,23,FALSE))</f>
        <v>-</v>
      </c>
      <c r="AV67" s="178" t="str">
        <f>IF(AV65="","",VLOOKUP(AV65,'【記載例】シフト記号表（勤務時間帯） '!$D$6:$Z$47,23,FALSE))</f>
        <v/>
      </c>
      <c r="AW67" s="176" t="str">
        <f>IF(AW65="","",VLOOKUP(AW65,'【記載例】シフト記号表（勤務時間帯） '!$D$6:$Z$47,23,FALSE))</f>
        <v/>
      </c>
      <c r="AX67" s="177" t="str">
        <f>IF(AX65="","",VLOOKUP(AX65,'【記載例】シフト記号表（勤務時間帯） '!$D$6:$Z$47,23,FALSE))</f>
        <v/>
      </c>
      <c r="AY67" s="177" t="str">
        <f>IF(AY65="","",VLOOKUP(AY65,'【記載例】シフト記号表（勤務時間帯） '!$D$6:$Z$47,23,FALSE))</f>
        <v/>
      </c>
      <c r="AZ67" s="334">
        <f>IF($BC$3="４週",SUM(U67:AV67),IF($BC$3="暦月",SUM(U67:AY67),""))</f>
        <v>0</v>
      </c>
      <c r="BA67" s="335"/>
      <c r="BB67" s="336">
        <f>IF($BC$3="４週",AZ67/4,IF($BC$3="暦月",(AZ67/($BC$8/7)),""))</f>
        <v>0</v>
      </c>
      <c r="BC67" s="335"/>
      <c r="BD67" s="328"/>
      <c r="BE67" s="329"/>
      <c r="BF67" s="329"/>
      <c r="BG67" s="329"/>
      <c r="BH67" s="330"/>
    </row>
    <row r="68" spans="2:60" ht="20.25" customHeight="1">
      <c r="B68" s="115"/>
      <c r="C68" s="429"/>
      <c r="D68" s="430"/>
      <c r="E68" s="431"/>
      <c r="F68" s="221"/>
      <c r="G68" s="215"/>
      <c r="H68" s="374"/>
      <c r="I68" s="310"/>
      <c r="J68" s="311"/>
      <c r="K68" s="311"/>
      <c r="L68" s="312"/>
      <c r="M68" s="377"/>
      <c r="N68" s="378"/>
      <c r="O68" s="379"/>
      <c r="P68" s="41" t="s">
        <v>18</v>
      </c>
      <c r="Q68" s="42"/>
      <c r="R68" s="42"/>
      <c r="S68" s="43"/>
      <c r="T68" s="57"/>
      <c r="U68" s="179"/>
      <c r="V68" s="180"/>
      <c r="W68" s="180"/>
      <c r="X68" s="180"/>
      <c r="Y68" s="180"/>
      <c r="Z68" s="180"/>
      <c r="AA68" s="181"/>
      <c r="AB68" s="179"/>
      <c r="AC68" s="180"/>
      <c r="AD68" s="180"/>
      <c r="AE68" s="180"/>
      <c r="AF68" s="180"/>
      <c r="AG68" s="180"/>
      <c r="AH68" s="181"/>
      <c r="AI68" s="179"/>
      <c r="AJ68" s="180"/>
      <c r="AK68" s="180"/>
      <c r="AL68" s="180"/>
      <c r="AM68" s="180"/>
      <c r="AN68" s="180"/>
      <c r="AO68" s="181"/>
      <c r="AP68" s="179"/>
      <c r="AQ68" s="180"/>
      <c r="AR68" s="180"/>
      <c r="AS68" s="180"/>
      <c r="AT68" s="180"/>
      <c r="AU68" s="180"/>
      <c r="AV68" s="181"/>
      <c r="AW68" s="179"/>
      <c r="AX68" s="180"/>
      <c r="AY68" s="180"/>
      <c r="AZ68" s="386"/>
      <c r="BA68" s="338"/>
      <c r="BB68" s="337"/>
      <c r="BC68" s="338"/>
      <c r="BD68" s="322"/>
      <c r="BE68" s="323"/>
      <c r="BF68" s="323"/>
      <c r="BG68" s="323"/>
      <c r="BH68" s="324"/>
    </row>
    <row r="69" spans="2:60" ht="20.25" customHeight="1">
      <c r="B69" s="113">
        <v>14</v>
      </c>
      <c r="C69" s="432"/>
      <c r="D69" s="433"/>
      <c r="E69" s="434"/>
      <c r="F69" s="221"/>
      <c r="G69" s="215"/>
      <c r="H69" s="375"/>
      <c r="I69" s="313"/>
      <c r="J69" s="314"/>
      <c r="K69" s="314"/>
      <c r="L69" s="315"/>
      <c r="M69" s="380"/>
      <c r="N69" s="381"/>
      <c r="O69" s="382"/>
      <c r="P69" s="23" t="s">
        <v>69</v>
      </c>
      <c r="Q69" s="24"/>
      <c r="R69" s="24"/>
      <c r="S69" s="19"/>
      <c r="T69" s="50"/>
      <c r="U69" s="173" t="str">
        <f>IF(U68="","",VLOOKUP(U68,'【記載例】シフト記号表（勤務時間帯） '!$D$6:$X$47,21,FALSE))</f>
        <v/>
      </c>
      <c r="V69" s="174" t="str">
        <f>IF(V68="","",VLOOKUP(V68,'【記載例】シフト記号表（勤務時間帯） '!$D$6:$X$47,21,FALSE))</f>
        <v/>
      </c>
      <c r="W69" s="174" t="str">
        <f>IF(W68="","",VLOOKUP(W68,'【記載例】シフト記号表（勤務時間帯） '!$D$6:$X$47,21,FALSE))</f>
        <v/>
      </c>
      <c r="X69" s="174" t="str">
        <f>IF(X68="","",VLOOKUP(X68,'【記載例】シフト記号表（勤務時間帯） '!$D$6:$X$47,21,FALSE))</f>
        <v/>
      </c>
      <c r="Y69" s="174" t="str">
        <f>IF(Y68="","",VLOOKUP(Y68,'【記載例】シフト記号表（勤務時間帯） '!$D$6:$X$47,21,FALSE))</f>
        <v/>
      </c>
      <c r="Z69" s="174" t="str">
        <f>IF(Z68="","",VLOOKUP(Z68,'【記載例】シフト記号表（勤務時間帯） '!$D$6:$X$47,21,FALSE))</f>
        <v/>
      </c>
      <c r="AA69" s="175" t="str">
        <f>IF(AA68="","",VLOOKUP(AA68,'【記載例】シフト記号表（勤務時間帯） '!$D$6:$X$47,21,FALSE))</f>
        <v/>
      </c>
      <c r="AB69" s="173" t="str">
        <f>IF(AB68="","",VLOOKUP(AB68,'【記載例】シフト記号表（勤務時間帯） '!$D$6:$X$47,21,FALSE))</f>
        <v/>
      </c>
      <c r="AC69" s="174" t="str">
        <f>IF(AC68="","",VLOOKUP(AC68,'【記載例】シフト記号表（勤務時間帯） '!$D$6:$X$47,21,FALSE))</f>
        <v/>
      </c>
      <c r="AD69" s="174" t="str">
        <f>IF(AD68="","",VLOOKUP(AD68,'【記載例】シフト記号表（勤務時間帯） '!$D$6:$X$47,21,FALSE))</f>
        <v/>
      </c>
      <c r="AE69" s="174" t="str">
        <f>IF(AE68="","",VLOOKUP(AE68,'【記載例】シフト記号表（勤務時間帯） '!$D$6:$X$47,21,FALSE))</f>
        <v/>
      </c>
      <c r="AF69" s="174" t="str">
        <f>IF(AF68="","",VLOOKUP(AF68,'【記載例】シフト記号表（勤務時間帯） '!$D$6:$X$47,21,FALSE))</f>
        <v/>
      </c>
      <c r="AG69" s="174" t="str">
        <f>IF(AG68="","",VLOOKUP(AG68,'【記載例】シフト記号表（勤務時間帯） '!$D$6:$X$47,21,FALSE))</f>
        <v/>
      </c>
      <c r="AH69" s="175" t="str">
        <f>IF(AH68="","",VLOOKUP(AH68,'【記載例】シフト記号表（勤務時間帯） '!$D$6:$X$47,21,FALSE))</f>
        <v/>
      </c>
      <c r="AI69" s="173" t="str">
        <f>IF(AI68="","",VLOOKUP(AI68,'【記載例】シフト記号表（勤務時間帯） '!$D$6:$X$47,21,FALSE))</f>
        <v/>
      </c>
      <c r="AJ69" s="174" t="str">
        <f>IF(AJ68="","",VLOOKUP(AJ68,'【記載例】シフト記号表（勤務時間帯） '!$D$6:$X$47,21,FALSE))</f>
        <v/>
      </c>
      <c r="AK69" s="174" t="str">
        <f>IF(AK68="","",VLOOKUP(AK68,'【記載例】シフト記号表（勤務時間帯） '!$D$6:$X$47,21,FALSE))</f>
        <v/>
      </c>
      <c r="AL69" s="174" t="str">
        <f>IF(AL68="","",VLOOKUP(AL68,'【記載例】シフト記号表（勤務時間帯） '!$D$6:$X$47,21,FALSE))</f>
        <v/>
      </c>
      <c r="AM69" s="174" t="str">
        <f>IF(AM68="","",VLOOKUP(AM68,'【記載例】シフト記号表（勤務時間帯） '!$D$6:$X$47,21,FALSE))</f>
        <v/>
      </c>
      <c r="AN69" s="174" t="str">
        <f>IF(AN68="","",VLOOKUP(AN68,'【記載例】シフト記号表（勤務時間帯） '!$D$6:$X$47,21,FALSE))</f>
        <v/>
      </c>
      <c r="AO69" s="175" t="str">
        <f>IF(AO68="","",VLOOKUP(AO68,'【記載例】シフト記号表（勤務時間帯） '!$D$6:$X$47,21,FALSE))</f>
        <v/>
      </c>
      <c r="AP69" s="173" t="str">
        <f>IF(AP68="","",VLOOKUP(AP68,'【記載例】シフト記号表（勤務時間帯） '!$D$6:$X$47,21,FALSE))</f>
        <v/>
      </c>
      <c r="AQ69" s="174" t="str">
        <f>IF(AQ68="","",VLOOKUP(AQ68,'【記載例】シフト記号表（勤務時間帯） '!$D$6:$X$47,21,FALSE))</f>
        <v/>
      </c>
      <c r="AR69" s="174" t="str">
        <f>IF(AR68="","",VLOOKUP(AR68,'【記載例】シフト記号表（勤務時間帯） '!$D$6:$X$47,21,FALSE))</f>
        <v/>
      </c>
      <c r="AS69" s="174" t="str">
        <f>IF(AS68="","",VLOOKUP(AS68,'【記載例】シフト記号表（勤務時間帯） '!$D$6:$X$47,21,FALSE))</f>
        <v/>
      </c>
      <c r="AT69" s="174" t="str">
        <f>IF(AT68="","",VLOOKUP(AT68,'【記載例】シフト記号表（勤務時間帯） '!$D$6:$X$47,21,FALSE))</f>
        <v/>
      </c>
      <c r="AU69" s="174" t="str">
        <f>IF(AU68="","",VLOOKUP(AU68,'【記載例】シフト記号表（勤務時間帯） '!$D$6:$X$47,21,FALSE))</f>
        <v/>
      </c>
      <c r="AV69" s="175" t="str">
        <f>IF(AV68="","",VLOOKUP(AV68,'【記載例】シフト記号表（勤務時間帯） '!$D$6:$X$47,21,FALSE))</f>
        <v/>
      </c>
      <c r="AW69" s="173" t="str">
        <f>IF(AW68="","",VLOOKUP(AW68,'【記載例】シフト記号表（勤務時間帯） '!$D$6:$X$47,21,FALSE))</f>
        <v/>
      </c>
      <c r="AX69" s="174" t="str">
        <f>IF(AX68="","",VLOOKUP(AX68,'【記載例】シフト記号表（勤務時間帯） '!$D$6:$X$47,21,FALSE))</f>
        <v/>
      </c>
      <c r="AY69" s="174" t="str">
        <f>IF(AY68="","",VLOOKUP(AY68,'【記載例】シフト記号表（勤務時間帯） '!$D$6:$X$47,21,FALSE))</f>
        <v/>
      </c>
      <c r="AZ69" s="331">
        <f>IF($BC$3="４週",SUM(U69:AV69),IF($BC$3="暦月",SUM(U69:AY69),""))</f>
        <v>0</v>
      </c>
      <c r="BA69" s="332"/>
      <c r="BB69" s="333">
        <f>IF($BC$3="４週",AZ69/4,IF($BC$3="暦月",(AZ69/($BC$8/7)),""))</f>
        <v>0</v>
      </c>
      <c r="BC69" s="332"/>
      <c r="BD69" s="325"/>
      <c r="BE69" s="326"/>
      <c r="BF69" s="326"/>
      <c r="BG69" s="326"/>
      <c r="BH69" s="327"/>
    </row>
    <row r="70" spans="2:60" ht="20.25" customHeight="1" thickBot="1">
      <c r="B70" s="113"/>
      <c r="C70" s="435"/>
      <c r="D70" s="436"/>
      <c r="E70" s="437"/>
      <c r="F70" s="226"/>
      <c r="G70" s="225"/>
      <c r="H70" s="438"/>
      <c r="I70" s="480"/>
      <c r="J70" s="481"/>
      <c r="K70" s="481"/>
      <c r="L70" s="482"/>
      <c r="M70" s="465"/>
      <c r="N70" s="466"/>
      <c r="O70" s="467"/>
      <c r="P70" s="58" t="s">
        <v>70</v>
      </c>
      <c r="Q70" s="30"/>
      <c r="R70" s="30"/>
      <c r="S70" s="59"/>
      <c r="T70" s="60"/>
      <c r="U70" s="176" t="str">
        <f>IF(U68="","",VLOOKUP(U68,'【記載例】シフト記号表（勤務時間帯） '!$D$6:$Z$47,23,FALSE))</f>
        <v/>
      </c>
      <c r="V70" s="177" t="str">
        <f>IF(V68="","",VLOOKUP(V68,'【記載例】シフト記号表（勤務時間帯） '!$D$6:$Z$47,23,FALSE))</f>
        <v/>
      </c>
      <c r="W70" s="177" t="str">
        <f>IF(W68="","",VLOOKUP(W68,'【記載例】シフト記号表（勤務時間帯） '!$D$6:$Z$47,23,FALSE))</f>
        <v/>
      </c>
      <c r="X70" s="177" t="str">
        <f>IF(X68="","",VLOOKUP(X68,'【記載例】シフト記号表（勤務時間帯） '!$D$6:$Z$47,23,FALSE))</f>
        <v/>
      </c>
      <c r="Y70" s="177" t="str">
        <f>IF(Y68="","",VLOOKUP(Y68,'【記載例】シフト記号表（勤務時間帯） '!$D$6:$Z$47,23,FALSE))</f>
        <v/>
      </c>
      <c r="Z70" s="177" t="str">
        <f>IF(Z68="","",VLOOKUP(Z68,'【記載例】シフト記号表（勤務時間帯） '!$D$6:$Z$47,23,FALSE))</f>
        <v/>
      </c>
      <c r="AA70" s="178" t="str">
        <f>IF(AA68="","",VLOOKUP(AA68,'【記載例】シフト記号表（勤務時間帯） '!$D$6:$Z$47,23,FALSE))</f>
        <v/>
      </c>
      <c r="AB70" s="176" t="str">
        <f>IF(AB68="","",VLOOKUP(AB68,'【記載例】シフト記号表（勤務時間帯） '!$D$6:$Z$47,23,FALSE))</f>
        <v/>
      </c>
      <c r="AC70" s="177" t="str">
        <f>IF(AC68="","",VLOOKUP(AC68,'【記載例】シフト記号表（勤務時間帯） '!$D$6:$Z$47,23,FALSE))</f>
        <v/>
      </c>
      <c r="AD70" s="177" t="str">
        <f>IF(AD68="","",VLOOKUP(AD68,'【記載例】シフト記号表（勤務時間帯） '!$D$6:$Z$47,23,FALSE))</f>
        <v/>
      </c>
      <c r="AE70" s="177" t="str">
        <f>IF(AE68="","",VLOOKUP(AE68,'【記載例】シフト記号表（勤務時間帯） '!$D$6:$Z$47,23,FALSE))</f>
        <v/>
      </c>
      <c r="AF70" s="177" t="str">
        <f>IF(AF68="","",VLOOKUP(AF68,'【記載例】シフト記号表（勤務時間帯） '!$D$6:$Z$47,23,FALSE))</f>
        <v/>
      </c>
      <c r="AG70" s="177" t="str">
        <f>IF(AG68="","",VLOOKUP(AG68,'【記載例】シフト記号表（勤務時間帯） '!$D$6:$Z$47,23,FALSE))</f>
        <v/>
      </c>
      <c r="AH70" s="178" t="str">
        <f>IF(AH68="","",VLOOKUP(AH68,'【記載例】シフト記号表（勤務時間帯） '!$D$6:$Z$47,23,FALSE))</f>
        <v/>
      </c>
      <c r="AI70" s="176" t="str">
        <f>IF(AI68="","",VLOOKUP(AI68,'【記載例】シフト記号表（勤務時間帯） '!$D$6:$Z$47,23,FALSE))</f>
        <v/>
      </c>
      <c r="AJ70" s="177" t="str">
        <f>IF(AJ68="","",VLOOKUP(AJ68,'【記載例】シフト記号表（勤務時間帯） '!$D$6:$Z$47,23,FALSE))</f>
        <v/>
      </c>
      <c r="AK70" s="177" t="str">
        <f>IF(AK68="","",VLOOKUP(AK68,'【記載例】シフト記号表（勤務時間帯） '!$D$6:$Z$47,23,FALSE))</f>
        <v/>
      </c>
      <c r="AL70" s="177" t="str">
        <f>IF(AL68="","",VLOOKUP(AL68,'【記載例】シフト記号表（勤務時間帯） '!$D$6:$Z$47,23,FALSE))</f>
        <v/>
      </c>
      <c r="AM70" s="177" t="str">
        <f>IF(AM68="","",VLOOKUP(AM68,'【記載例】シフト記号表（勤務時間帯） '!$D$6:$Z$47,23,FALSE))</f>
        <v/>
      </c>
      <c r="AN70" s="177" t="str">
        <f>IF(AN68="","",VLOOKUP(AN68,'【記載例】シフト記号表（勤務時間帯） '!$D$6:$Z$47,23,FALSE))</f>
        <v/>
      </c>
      <c r="AO70" s="178" t="str">
        <f>IF(AO68="","",VLOOKUP(AO68,'【記載例】シフト記号表（勤務時間帯） '!$D$6:$Z$47,23,FALSE))</f>
        <v/>
      </c>
      <c r="AP70" s="176" t="str">
        <f>IF(AP68="","",VLOOKUP(AP68,'【記載例】シフト記号表（勤務時間帯） '!$D$6:$Z$47,23,FALSE))</f>
        <v/>
      </c>
      <c r="AQ70" s="177" t="str">
        <f>IF(AQ68="","",VLOOKUP(AQ68,'【記載例】シフト記号表（勤務時間帯） '!$D$6:$Z$47,23,FALSE))</f>
        <v/>
      </c>
      <c r="AR70" s="177" t="str">
        <f>IF(AR68="","",VLOOKUP(AR68,'【記載例】シフト記号表（勤務時間帯） '!$D$6:$Z$47,23,FALSE))</f>
        <v/>
      </c>
      <c r="AS70" s="177" t="str">
        <f>IF(AS68="","",VLOOKUP(AS68,'【記載例】シフト記号表（勤務時間帯） '!$D$6:$Z$47,23,FALSE))</f>
        <v/>
      </c>
      <c r="AT70" s="177" t="str">
        <f>IF(AT68="","",VLOOKUP(AT68,'【記載例】シフト記号表（勤務時間帯） '!$D$6:$Z$47,23,FALSE))</f>
        <v/>
      </c>
      <c r="AU70" s="177" t="str">
        <f>IF(AU68="","",VLOOKUP(AU68,'【記載例】シフト記号表（勤務時間帯） '!$D$6:$Z$47,23,FALSE))</f>
        <v/>
      </c>
      <c r="AV70" s="178" t="str">
        <f>IF(AV68="","",VLOOKUP(AV68,'【記載例】シフト記号表（勤務時間帯） '!$D$6:$Z$47,23,FALSE))</f>
        <v/>
      </c>
      <c r="AW70" s="176" t="str">
        <f>IF(AW68="","",VLOOKUP(AW68,'【記載例】シフト記号表（勤務時間帯） '!$D$6:$Z$47,23,FALSE))</f>
        <v/>
      </c>
      <c r="AX70" s="177" t="str">
        <f>IF(AX68="","",VLOOKUP(AX68,'【記載例】シフト記号表（勤務時間帯） '!$D$6:$Z$47,23,FALSE))</f>
        <v/>
      </c>
      <c r="AY70" s="177" t="str">
        <f>IF(AY68="","",VLOOKUP(AY68,'【記載例】シフト記号表（勤務時間帯） '!$D$6:$Z$47,23,FALSE))</f>
        <v/>
      </c>
      <c r="AZ70" s="334">
        <f>IF($BC$3="４週",SUM(U70:AV70),IF($BC$3="暦月",SUM(U70:AY70),""))</f>
        <v>0</v>
      </c>
      <c r="BA70" s="335"/>
      <c r="BB70" s="336">
        <f>IF($BC$3="４週",AZ70/4,IF($BC$3="暦月",(AZ70/($BC$8/7)),""))</f>
        <v>0</v>
      </c>
      <c r="BC70" s="335"/>
      <c r="BD70" s="325"/>
      <c r="BE70" s="326"/>
      <c r="BF70" s="326"/>
      <c r="BG70" s="326"/>
      <c r="BH70" s="327"/>
    </row>
    <row r="71" spans="2:60" ht="20.25" customHeight="1">
      <c r="B71" s="457" t="s">
        <v>222</v>
      </c>
      <c r="C71" s="458"/>
      <c r="D71" s="458"/>
      <c r="E71" s="458"/>
      <c r="F71" s="458"/>
      <c r="G71" s="458"/>
      <c r="H71" s="458"/>
      <c r="I71" s="458"/>
      <c r="J71" s="458"/>
      <c r="K71" s="458"/>
      <c r="L71" s="458"/>
      <c r="M71" s="458"/>
      <c r="N71" s="458"/>
      <c r="O71" s="458"/>
      <c r="P71" s="458"/>
      <c r="Q71" s="458"/>
      <c r="R71" s="458"/>
      <c r="S71" s="458"/>
      <c r="T71" s="459"/>
      <c r="U71" s="182"/>
      <c r="V71" s="183"/>
      <c r="W71" s="183"/>
      <c r="X71" s="183"/>
      <c r="Y71" s="183"/>
      <c r="Z71" s="183"/>
      <c r="AA71" s="184"/>
      <c r="AB71" s="182"/>
      <c r="AC71" s="183"/>
      <c r="AD71" s="183"/>
      <c r="AE71" s="183"/>
      <c r="AF71" s="183"/>
      <c r="AG71" s="183"/>
      <c r="AH71" s="184"/>
      <c r="AI71" s="182"/>
      <c r="AJ71" s="183"/>
      <c r="AK71" s="183"/>
      <c r="AL71" s="183"/>
      <c r="AM71" s="183"/>
      <c r="AN71" s="183"/>
      <c r="AO71" s="184"/>
      <c r="AP71" s="182"/>
      <c r="AQ71" s="183"/>
      <c r="AR71" s="183"/>
      <c r="AS71" s="183"/>
      <c r="AT71" s="183"/>
      <c r="AU71" s="183"/>
      <c r="AV71" s="184"/>
      <c r="AW71" s="185"/>
      <c r="AX71" s="183"/>
      <c r="AY71" s="186"/>
      <c r="AZ71" s="439"/>
      <c r="BA71" s="440"/>
      <c r="BB71" s="445"/>
      <c r="BC71" s="446"/>
      <c r="BD71" s="446"/>
      <c r="BE71" s="446"/>
      <c r="BF71" s="446"/>
      <c r="BG71" s="446"/>
      <c r="BH71" s="447"/>
    </row>
    <row r="72" spans="2:60" ht="20.25" customHeight="1">
      <c r="B72" s="460" t="s">
        <v>223</v>
      </c>
      <c r="C72" s="461"/>
      <c r="D72" s="461"/>
      <c r="E72" s="461"/>
      <c r="F72" s="461"/>
      <c r="G72" s="461"/>
      <c r="H72" s="461"/>
      <c r="I72" s="461"/>
      <c r="J72" s="461"/>
      <c r="K72" s="461"/>
      <c r="L72" s="461"/>
      <c r="M72" s="461"/>
      <c r="N72" s="461"/>
      <c r="O72" s="461"/>
      <c r="P72" s="461"/>
      <c r="Q72" s="461"/>
      <c r="R72" s="461"/>
      <c r="S72" s="461"/>
      <c r="T72" s="462"/>
      <c r="U72" s="187"/>
      <c r="V72" s="188"/>
      <c r="W72" s="188"/>
      <c r="X72" s="188"/>
      <c r="Y72" s="188"/>
      <c r="Z72" s="188"/>
      <c r="AA72" s="189"/>
      <c r="AB72" s="190"/>
      <c r="AC72" s="188"/>
      <c r="AD72" s="188"/>
      <c r="AE72" s="188"/>
      <c r="AF72" s="188"/>
      <c r="AG72" s="188"/>
      <c r="AH72" s="189"/>
      <c r="AI72" s="190"/>
      <c r="AJ72" s="188"/>
      <c r="AK72" s="188"/>
      <c r="AL72" s="188"/>
      <c r="AM72" s="188"/>
      <c r="AN72" s="188"/>
      <c r="AO72" s="189"/>
      <c r="AP72" s="190"/>
      <c r="AQ72" s="188"/>
      <c r="AR72" s="188"/>
      <c r="AS72" s="188"/>
      <c r="AT72" s="188"/>
      <c r="AU72" s="188"/>
      <c r="AV72" s="189"/>
      <c r="AW72" s="190"/>
      <c r="AX72" s="188"/>
      <c r="AY72" s="191"/>
      <c r="AZ72" s="441"/>
      <c r="BA72" s="442"/>
      <c r="BB72" s="448"/>
      <c r="BC72" s="449"/>
      <c r="BD72" s="449"/>
      <c r="BE72" s="449"/>
      <c r="BF72" s="449"/>
      <c r="BG72" s="449"/>
      <c r="BH72" s="450"/>
    </row>
    <row r="73" spans="2:60" ht="20.25" customHeight="1">
      <c r="B73" s="424" t="s">
        <v>167</v>
      </c>
      <c r="C73" s="425"/>
      <c r="D73" s="425"/>
      <c r="E73" s="425"/>
      <c r="F73" s="425"/>
      <c r="G73" s="425"/>
      <c r="H73" s="425"/>
      <c r="I73" s="425"/>
      <c r="J73" s="425"/>
      <c r="K73" s="425"/>
      <c r="L73" s="425"/>
      <c r="M73" s="425"/>
      <c r="N73" s="425"/>
      <c r="O73" s="425"/>
      <c r="P73" s="425"/>
      <c r="Q73" s="425"/>
      <c r="R73" s="425"/>
      <c r="S73" s="425"/>
      <c r="T73" s="426"/>
      <c r="U73" s="187">
        <v>9</v>
      </c>
      <c r="V73" s="188">
        <v>9</v>
      </c>
      <c r="W73" s="188">
        <v>9</v>
      </c>
      <c r="X73" s="188">
        <v>9</v>
      </c>
      <c r="Y73" s="188">
        <v>9</v>
      </c>
      <c r="Z73" s="188">
        <v>9</v>
      </c>
      <c r="AA73" s="192">
        <v>9</v>
      </c>
      <c r="AB73" s="193">
        <v>9</v>
      </c>
      <c r="AC73" s="188">
        <v>9</v>
      </c>
      <c r="AD73" s="188">
        <v>9</v>
      </c>
      <c r="AE73" s="188">
        <v>9</v>
      </c>
      <c r="AF73" s="188">
        <v>9</v>
      </c>
      <c r="AG73" s="188">
        <v>9</v>
      </c>
      <c r="AH73" s="192">
        <v>9</v>
      </c>
      <c r="AI73" s="193">
        <v>9</v>
      </c>
      <c r="AJ73" s="188">
        <v>9</v>
      </c>
      <c r="AK73" s="188">
        <v>9</v>
      </c>
      <c r="AL73" s="188">
        <v>9</v>
      </c>
      <c r="AM73" s="188">
        <v>9</v>
      </c>
      <c r="AN73" s="188">
        <v>9</v>
      </c>
      <c r="AO73" s="192">
        <v>9</v>
      </c>
      <c r="AP73" s="193">
        <v>9</v>
      </c>
      <c r="AQ73" s="188">
        <v>9</v>
      </c>
      <c r="AR73" s="188">
        <v>9</v>
      </c>
      <c r="AS73" s="188">
        <v>9</v>
      </c>
      <c r="AT73" s="188">
        <v>9</v>
      </c>
      <c r="AU73" s="188">
        <v>9</v>
      </c>
      <c r="AV73" s="192">
        <v>9</v>
      </c>
      <c r="AW73" s="193"/>
      <c r="AX73" s="188"/>
      <c r="AY73" s="191"/>
      <c r="AZ73" s="443"/>
      <c r="BA73" s="444"/>
      <c r="BB73" s="448"/>
      <c r="BC73" s="449"/>
      <c r="BD73" s="449"/>
      <c r="BE73" s="449"/>
      <c r="BF73" s="449"/>
      <c r="BG73" s="449"/>
      <c r="BH73" s="450"/>
    </row>
    <row r="74" spans="2:60" ht="20.25" customHeight="1">
      <c r="B74" s="424" t="s">
        <v>168</v>
      </c>
      <c r="C74" s="425"/>
      <c r="D74" s="425"/>
      <c r="E74" s="425"/>
      <c r="F74" s="425"/>
      <c r="G74" s="425"/>
      <c r="H74" s="425"/>
      <c r="I74" s="425"/>
      <c r="J74" s="425"/>
      <c r="K74" s="425"/>
      <c r="L74" s="425"/>
      <c r="M74" s="425"/>
      <c r="N74" s="425"/>
      <c r="O74" s="425"/>
      <c r="P74" s="425"/>
      <c r="Q74" s="425"/>
      <c r="R74" s="425"/>
      <c r="S74" s="425"/>
      <c r="T74" s="426"/>
      <c r="U74" s="194">
        <f t="shared" ref="U74:AY74" si="1">IF(SUMIF($F$29:$F$70,"介護従業者",U29:U70)=0,"",SUMIF($F$29:$F$70,"介護従業者",U29:U70))</f>
        <v>38</v>
      </c>
      <c r="V74" s="195">
        <f t="shared" si="1"/>
        <v>35</v>
      </c>
      <c r="W74" s="195">
        <f t="shared" si="1"/>
        <v>27</v>
      </c>
      <c r="X74" s="195">
        <f t="shared" si="1"/>
        <v>41</v>
      </c>
      <c r="Y74" s="195">
        <f t="shared" si="1"/>
        <v>28</v>
      </c>
      <c r="Z74" s="195">
        <f t="shared" si="1"/>
        <v>41</v>
      </c>
      <c r="AA74" s="196">
        <f t="shared" si="1"/>
        <v>28</v>
      </c>
      <c r="AB74" s="194">
        <f t="shared" si="1"/>
        <v>25</v>
      </c>
      <c r="AC74" s="195">
        <f t="shared" si="1"/>
        <v>35</v>
      </c>
      <c r="AD74" s="195">
        <f t="shared" si="1"/>
        <v>27</v>
      </c>
      <c r="AE74" s="195">
        <f t="shared" si="1"/>
        <v>49</v>
      </c>
      <c r="AF74" s="195">
        <f t="shared" si="1"/>
        <v>36</v>
      </c>
      <c r="AG74" s="195">
        <f t="shared" si="1"/>
        <v>28</v>
      </c>
      <c r="AH74" s="196">
        <f t="shared" si="1"/>
        <v>28</v>
      </c>
      <c r="AI74" s="194">
        <f t="shared" si="1"/>
        <v>30</v>
      </c>
      <c r="AJ74" s="195">
        <f t="shared" si="1"/>
        <v>35</v>
      </c>
      <c r="AK74" s="195">
        <f t="shared" si="1"/>
        <v>21.999999999999996</v>
      </c>
      <c r="AL74" s="195">
        <f t="shared" si="1"/>
        <v>41</v>
      </c>
      <c r="AM74" s="195">
        <f t="shared" si="1"/>
        <v>44</v>
      </c>
      <c r="AN74" s="195">
        <f t="shared" si="1"/>
        <v>25</v>
      </c>
      <c r="AO74" s="196">
        <f t="shared" si="1"/>
        <v>33</v>
      </c>
      <c r="AP74" s="194">
        <f t="shared" si="1"/>
        <v>33</v>
      </c>
      <c r="AQ74" s="195">
        <f t="shared" si="1"/>
        <v>30</v>
      </c>
      <c r="AR74" s="195">
        <f t="shared" si="1"/>
        <v>24</v>
      </c>
      <c r="AS74" s="195">
        <f t="shared" si="1"/>
        <v>36</v>
      </c>
      <c r="AT74" s="195">
        <f t="shared" si="1"/>
        <v>41</v>
      </c>
      <c r="AU74" s="195">
        <f t="shared" si="1"/>
        <v>28</v>
      </c>
      <c r="AV74" s="196">
        <f t="shared" si="1"/>
        <v>36</v>
      </c>
      <c r="AW74" s="194" t="str">
        <f t="shared" si="1"/>
        <v/>
      </c>
      <c r="AX74" s="195" t="str">
        <f t="shared" si="1"/>
        <v/>
      </c>
      <c r="AY74" s="195" t="str">
        <f t="shared" si="1"/>
        <v/>
      </c>
      <c r="AZ74" s="427">
        <f>IF($BC$3="４週",SUM(U74:AV74),IF($BC$3="暦月",SUM(U74:AY74),""))</f>
        <v>924</v>
      </c>
      <c r="BA74" s="428"/>
      <c r="BB74" s="448"/>
      <c r="BC74" s="449"/>
      <c r="BD74" s="449"/>
      <c r="BE74" s="449"/>
      <c r="BF74" s="449"/>
      <c r="BG74" s="449"/>
      <c r="BH74" s="450"/>
    </row>
    <row r="75" spans="2:60" ht="20.25" customHeight="1" thickBot="1">
      <c r="B75" s="454" t="s">
        <v>169</v>
      </c>
      <c r="C75" s="455"/>
      <c r="D75" s="455"/>
      <c r="E75" s="455"/>
      <c r="F75" s="455"/>
      <c r="G75" s="455"/>
      <c r="H75" s="455"/>
      <c r="I75" s="455"/>
      <c r="J75" s="455"/>
      <c r="K75" s="455"/>
      <c r="L75" s="455"/>
      <c r="M75" s="455"/>
      <c r="N75" s="455"/>
      <c r="O75" s="455"/>
      <c r="P75" s="455"/>
      <c r="Q75" s="455"/>
      <c r="R75" s="455"/>
      <c r="S75" s="455"/>
      <c r="T75" s="456"/>
      <c r="U75" s="197">
        <f t="shared" ref="U75:AY75" si="2">IF(SUMIF($G$29:$G$70,"介護従業者",U29:U70)=0,"",SUMIF($G$29:$G$70,"介護従業者",U29:U70))</f>
        <v>9</v>
      </c>
      <c r="V75" s="198">
        <f t="shared" si="2"/>
        <v>9</v>
      </c>
      <c r="W75" s="198">
        <f t="shared" si="2"/>
        <v>9</v>
      </c>
      <c r="X75" s="198">
        <f t="shared" si="2"/>
        <v>9</v>
      </c>
      <c r="Y75" s="198">
        <f t="shared" si="2"/>
        <v>9</v>
      </c>
      <c r="Z75" s="198">
        <f t="shared" si="2"/>
        <v>9</v>
      </c>
      <c r="AA75" s="199">
        <f t="shared" si="2"/>
        <v>9</v>
      </c>
      <c r="AB75" s="200">
        <f t="shared" si="2"/>
        <v>9</v>
      </c>
      <c r="AC75" s="198">
        <f t="shared" si="2"/>
        <v>9</v>
      </c>
      <c r="AD75" s="198">
        <f t="shared" si="2"/>
        <v>9</v>
      </c>
      <c r="AE75" s="198">
        <f t="shared" si="2"/>
        <v>9</v>
      </c>
      <c r="AF75" s="198">
        <f t="shared" si="2"/>
        <v>9</v>
      </c>
      <c r="AG75" s="198">
        <f t="shared" si="2"/>
        <v>9</v>
      </c>
      <c r="AH75" s="199">
        <f t="shared" si="2"/>
        <v>9</v>
      </c>
      <c r="AI75" s="200">
        <f t="shared" si="2"/>
        <v>9</v>
      </c>
      <c r="AJ75" s="198">
        <f t="shared" si="2"/>
        <v>9</v>
      </c>
      <c r="AK75" s="198">
        <f t="shared" si="2"/>
        <v>9</v>
      </c>
      <c r="AL75" s="198">
        <f t="shared" si="2"/>
        <v>9</v>
      </c>
      <c r="AM75" s="198">
        <f t="shared" si="2"/>
        <v>9</v>
      </c>
      <c r="AN75" s="198">
        <f t="shared" si="2"/>
        <v>9</v>
      </c>
      <c r="AO75" s="199">
        <f t="shared" si="2"/>
        <v>9</v>
      </c>
      <c r="AP75" s="200">
        <f t="shared" si="2"/>
        <v>9</v>
      </c>
      <c r="AQ75" s="198">
        <f t="shared" si="2"/>
        <v>9</v>
      </c>
      <c r="AR75" s="198">
        <f t="shared" si="2"/>
        <v>9</v>
      </c>
      <c r="AS75" s="198">
        <f t="shared" si="2"/>
        <v>9</v>
      </c>
      <c r="AT75" s="198">
        <f t="shared" si="2"/>
        <v>9</v>
      </c>
      <c r="AU75" s="198">
        <f t="shared" si="2"/>
        <v>9</v>
      </c>
      <c r="AV75" s="199">
        <f t="shared" si="2"/>
        <v>9</v>
      </c>
      <c r="AW75" s="200" t="str">
        <f t="shared" si="2"/>
        <v/>
      </c>
      <c r="AX75" s="198" t="str">
        <f t="shared" si="2"/>
        <v/>
      </c>
      <c r="AY75" s="201" t="str">
        <f t="shared" si="2"/>
        <v/>
      </c>
      <c r="AZ75" s="463">
        <f>IF($BC$3="４週",SUM(U75:AV75),IF($BC$3="暦月",SUM(U75:AY75),""))</f>
        <v>252</v>
      </c>
      <c r="BA75" s="464"/>
      <c r="BB75" s="451"/>
      <c r="BC75" s="452"/>
      <c r="BD75" s="452"/>
      <c r="BE75" s="452"/>
      <c r="BF75" s="452"/>
      <c r="BG75" s="452"/>
      <c r="BH75" s="453"/>
    </row>
    <row r="76" spans="2:60" s="44" customFormat="1" ht="20.25" customHeight="1">
      <c r="C76" s="45"/>
      <c r="D76" s="45"/>
      <c r="E76" s="45"/>
      <c r="F76" s="45"/>
      <c r="G76" s="45"/>
      <c r="R76" s="47"/>
      <c r="BH76" s="46"/>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c r="A132" s="11"/>
      <c r="B132" s="11"/>
      <c r="C132" s="14"/>
      <c r="D132" s="14"/>
      <c r="E132" s="14"/>
      <c r="F132" s="14"/>
      <c r="G132" s="14"/>
      <c r="H132" s="14"/>
      <c r="I132" s="12"/>
      <c r="J132" s="12"/>
      <c r="K132" s="11"/>
      <c r="L132" s="11"/>
      <c r="M132" s="11"/>
      <c r="N132" s="11"/>
      <c r="O132" s="11"/>
      <c r="P132" s="11"/>
    </row>
    <row r="133" spans="1:57">
      <c r="A133" s="11"/>
      <c r="B133" s="11"/>
      <c r="C133" s="14"/>
      <c r="D133" s="14"/>
      <c r="E133" s="14"/>
      <c r="F133" s="14"/>
      <c r="G133" s="14"/>
      <c r="H133" s="14"/>
      <c r="I133" s="12"/>
      <c r="J133" s="12"/>
      <c r="K133" s="11"/>
      <c r="L133" s="11"/>
      <c r="M133" s="11"/>
      <c r="N133" s="11"/>
      <c r="O133" s="11"/>
      <c r="P133" s="11"/>
    </row>
    <row r="134" spans="1:57">
      <c r="C134" s="3"/>
      <c r="D134" s="3"/>
      <c r="E134" s="3"/>
      <c r="F134" s="3"/>
      <c r="G134" s="3"/>
      <c r="H134" s="3"/>
    </row>
    <row r="135" spans="1:57">
      <c r="C135" s="3"/>
      <c r="D135" s="3"/>
      <c r="E135" s="3"/>
      <c r="F135" s="3"/>
      <c r="G135" s="3"/>
      <c r="H135" s="3"/>
    </row>
    <row r="136" spans="1:57">
      <c r="C136" s="3"/>
      <c r="D136" s="3"/>
      <c r="E136" s="3"/>
      <c r="F136" s="3"/>
      <c r="G136" s="3"/>
      <c r="H136" s="3"/>
    </row>
    <row r="137" spans="1:57">
      <c r="C137" s="3"/>
      <c r="D137" s="3"/>
      <c r="E137" s="3"/>
      <c r="F137" s="3"/>
      <c r="G137" s="3"/>
      <c r="H137" s="3"/>
    </row>
  </sheetData>
  <sheetProtection insertRows="0" deleteRows="0"/>
  <mergeCells count="207">
    <mergeCell ref="H62:H64"/>
    <mergeCell ref="M62:O64"/>
    <mergeCell ref="AZ62:BA62"/>
    <mergeCell ref="BD47:BH49"/>
    <mergeCell ref="AZ48:BA48"/>
    <mergeCell ref="BB48:BC48"/>
    <mergeCell ref="I68:L70"/>
    <mergeCell ref="AZ60:BA60"/>
    <mergeCell ref="BB60:BC60"/>
    <mergeCell ref="AZ61:BA61"/>
    <mergeCell ref="BB61:BC61"/>
    <mergeCell ref="H59:H61"/>
    <mergeCell ref="M59:O61"/>
    <mergeCell ref="AZ59:BA59"/>
    <mergeCell ref="BB59:BC59"/>
    <mergeCell ref="I59:L61"/>
    <mergeCell ref="H56:H58"/>
    <mergeCell ref="M56:O58"/>
    <mergeCell ref="AZ56:BA56"/>
    <mergeCell ref="BB56:BC56"/>
    <mergeCell ref="I56:L58"/>
    <mergeCell ref="H50:H52"/>
    <mergeCell ref="M50:O52"/>
    <mergeCell ref="AZ50:BA50"/>
    <mergeCell ref="C50:E52"/>
    <mergeCell ref="C53:E55"/>
    <mergeCell ref="C56:E58"/>
    <mergeCell ref="C59:E61"/>
    <mergeCell ref="C62:E64"/>
    <mergeCell ref="C65:E67"/>
    <mergeCell ref="BD41:BH43"/>
    <mergeCell ref="AZ42:BA42"/>
    <mergeCell ref="BB42:BC42"/>
    <mergeCell ref="BB62:BC62"/>
    <mergeCell ref="AZ45:BA45"/>
    <mergeCell ref="BB45:BC45"/>
    <mergeCell ref="BB49:BC49"/>
    <mergeCell ref="BD65:BH67"/>
    <mergeCell ref="AZ66:BA66"/>
    <mergeCell ref="BB66:BC66"/>
    <mergeCell ref="AZ67:BA67"/>
    <mergeCell ref="BB67:BC67"/>
    <mergeCell ref="H65:H67"/>
    <mergeCell ref="M65:O67"/>
    <mergeCell ref="AZ65:BA65"/>
    <mergeCell ref="BB65:BC65"/>
    <mergeCell ref="I65:L67"/>
    <mergeCell ref="BD59:BH61"/>
    <mergeCell ref="BC10:BD10"/>
    <mergeCell ref="M47:O49"/>
    <mergeCell ref="AZ47:BA47"/>
    <mergeCell ref="J20:M20"/>
    <mergeCell ref="O20:S20"/>
    <mergeCell ref="BB16:BE16"/>
    <mergeCell ref="C47:E49"/>
    <mergeCell ref="I29:L31"/>
    <mergeCell ref="I32:L34"/>
    <mergeCell ref="I35:L37"/>
    <mergeCell ref="I38:L40"/>
    <mergeCell ref="I41:L43"/>
    <mergeCell ref="I44:L46"/>
    <mergeCell ref="I47:L49"/>
    <mergeCell ref="H47:H49"/>
    <mergeCell ref="C29:E31"/>
    <mergeCell ref="C32:E34"/>
    <mergeCell ref="C35:E37"/>
    <mergeCell ref="C38:E40"/>
    <mergeCell ref="C41:E43"/>
    <mergeCell ref="C44:E46"/>
    <mergeCell ref="AZ49:BA49"/>
    <mergeCell ref="BB47:BC47"/>
    <mergeCell ref="BD44:BH46"/>
    <mergeCell ref="B74:T74"/>
    <mergeCell ref="AZ74:BA74"/>
    <mergeCell ref="BD68:BH70"/>
    <mergeCell ref="AZ69:BA69"/>
    <mergeCell ref="BB69:BC69"/>
    <mergeCell ref="AZ70:BA70"/>
    <mergeCell ref="BB70:BC70"/>
    <mergeCell ref="BB68:BC68"/>
    <mergeCell ref="C68:E70"/>
    <mergeCell ref="H68:H70"/>
    <mergeCell ref="AZ71:BA73"/>
    <mergeCell ref="BB71:BH75"/>
    <mergeCell ref="B75:T75"/>
    <mergeCell ref="B71:T71"/>
    <mergeCell ref="B72:T72"/>
    <mergeCell ref="B73:T73"/>
    <mergeCell ref="AZ75:BA75"/>
    <mergeCell ref="M68:O70"/>
    <mergeCell ref="AZ68:BA68"/>
    <mergeCell ref="BD53:BH55"/>
    <mergeCell ref="AZ54:BA54"/>
    <mergeCell ref="BB54:BC54"/>
    <mergeCell ref="AZ55:BA55"/>
    <mergeCell ref="BB55:BC55"/>
    <mergeCell ref="H53:H55"/>
    <mergeCell ref="M53:O55"/>
    <mergeCell ref="AZ53:BA53"/>
    <mergeCell ref="BB53:BC53"/>
    <mergeCell ref="I53:L55"/>
    <mergeCell ref="H38:H40"/>
    <mergeCell ref="M38:O40"/>
    <mergeCell ref="AZ38:BA38"/>
    <mergeCell ref="BB38:BC38"/>
    <mergeCell ref="BB40:BC40"/>
    <mergeCell ref="BD35:BH37"/>
    <mergeCell ref="AZ36:BA36"/>
    <mergeCell ref="BB36:BC36"/>
    <mergeCell ref="AZ37:BA37"/>
    <mergeCell ref="BB37:BC37"/>
    <mergeCell ref="H35:H37"/>
    <mergeCell ref="M35:O37"/>
    <mergeCell ref="AZ35:BA35"/>
    <mergeCell ref="BB35:BC35"/>
    <mergeCell ref="AZ39:BA39"/>
    <mergeCell ref="BB39:BC39"/>
    <mergeCell ref="AW25:AY25"/>
    <mergeCell ref="BD24:BH28"/>
    <mergeCell ref="AM13:AN13"/>
    <mergeCell ref="AM14:AN14"/>
    <mergeCell ref="M32:O34"/>
    <mergeCell ref="AZ32:BA32"/>
    <mergeCell ref="BB32:BC32"/>
    <mergeCell ref="M41:O43"/>
    <mergeCell ref="AZ41:BA41"/>
    <mergeCell ref="BB41:BC41"/>
    <mergeCell ref="AW22:AY22"/>
    <mergeCell ref="BA22:BC22"/>
    <mergeCell ref="BB18:BE18"/>
    <mergeCell ref="BF18:BG18"/>
    <mergeCell ref="AW20:AY20"/>
    <mergeCell ref="BA20:BC20"/>
    <mergeCell ref="BD22:BE22"/>
    <mergeCell ref="BF22:BG22"/>
    <mergeCell ref="H44:H46"/>
    <mergeCell ref="M44:O46"/>
    <mergeCell ref="AZ44:BA44"/>
    <mergeCell ref="BB44:BC44"/>
    <mergeCell ref="AZ43:BA43"/>
    <mergeCell ref="BB43:BC43"/>
    <mergeCell ref="H41:H43"/>
    <mergeCell ref="U12:V12"/>
    <mergeCell ref="BC4:BF4"/>
    <mergeCell ref="H29:H31"/>
    <mergeCell ref="M29:O31"/>
    <mergeCell ref="BB31:BC31"/>
    <mergeCell ref="H32:H34"/>
    <mergeCell ref="BB13:BD13"/>
    <mergeCell ref="BF13:BH13"/>
    <mergeCell ref="AZ31:BA31"/>
    <mergeCell ref="BF16:BG16"/>
    <mergeCell ref="P24:T28"/>
    <mergeCell ref="AZ24:BA28"/>
    <mergeCell ref="BB24:BC28"/>
    <mergeCell ref="U25:AA25"/>
    <mergeCell ref="AB25:AH25"/>
    <mergeCell ref="AI25:AO25"/>
    <mergeCell ref="AP25:AV25"/>
    <mergeCell ref="B24:B28"/>
    <mergeCell ref="C24:E28"/>
    <mergeCell ref="H24:H28"/>
    <mergeCell ref="I24:L28"/>
    <mergeCell ref="M24:O28"/>
    <mergeCell ref="BD38:BH40"/>
    <mergeCell ref="AZ40:BA40"/>
    <mergeCell ref="AR1:BG1"/>
    <mergeCell ref="AA2:AB2"/>
    <mergeCell ref="AD2:AE2"/>
    <mergeCell ref="AH2:AI2"/>
    <mergeCell ref="AR2:BG2"/>
    <mergeCell ref="BC3:BF3"/>
    <mergeCell ref="BB14:BD14"/>
    <mergeCell ref="BF14:BH14"/>
    <mergeCell ref="BB33:BC33"/>
    <mergeCell ref="AZ34:BA34"/>
    <mergeCell ref="BB34:BC34"/>
    <mergeCell ref="BD29:BH31"/>
    <mergeCell ref="AZ30:BA30"/>
    <mergeCell ref="BB30:BC30"/>
    <mergeCell ref="AY6:AZ6"/>
    <mergeCell ref="BC6:BD6"/>
    <mergeCell ref="BC8:BD8"/>
    <mergeCell ref="I62:L64"/>
    <mergeCell ref="AZ29:BA29"/>
    <mergeCell ref="BB29:BC29"/>
    <mergeCell ref="BD32:BH34"/>
    <mergeCell ref="AZ33:BA33"/>
    <mergeCell ref="BD62:BH64"/>
    <mergeCell ref="AZ63:BA63"/>
    <mergeCell ref="BB63:BC63"/>
    <mergeCell ref="AZ64:BA64"/>
    <mergeCell ref="BB64:BC64"/>
    <mergeCell ref="AZ46:BA46"/>
    <mergeCell ref="BB46:BC46"/>
    <mergeCell ref="BD50:BH52"/>
    <mergeCell ref="AZ51:BA51"/>
    <mergeCell ref="BB51:BC51"/>
    <mergeCell ref="AZ52:BA52"/>
    <mergeCell ref="BB52:BC52"/>
    <mergeCell ref="BD56:BH58"/>
    <mergeCell ref="AZ57:BA57"/>
    <mergeCell ref="BB57:BC57"/>
    <mergeCell ref="AZ58:BA58"/>
    <mergeCell ref="BB58:BC58"/>
    <mergeCell ref="BB50:BC50"/>
    <mergeCell ref="I50:L52"/>
  </mergeCells>
  <phoneticPr fontId="2"/>
  <conditionalFormatting sqref="U70:AY70 U67:AY67 U64:AY64 U61:AY61 U58:AY58 U55:AY55 U52:AY52 U49:AY49 U46:AY46 U43:AY43 U40:AY40 U37:AY37 U34:AY34 U31:AY31">
    <cfRule type="expression" dxfId="121" priority="97">
      <formula>OR(U$71=$B30,U$72=$B30)</formula>
    </cfRule>
  </conditionalFormatting>
  <conditionalFormatting sqref="U30:AA31 U71:BA75">
    <cfRule type="expression" dxfId="120" priority="96">
      <formula>INDIRECT(ADDRESS(ROW(),COLUMN()))=TRUNC(INDIRECT(ADDRESS(ROW(),COLUMN())))</formula>
    </cfRule>
  </conditionalFormatting>
  <conditionalFormatting sqref="AB30:AH31">
    <cfRule type="expression" dxfId="119" priority="95">
      <formula>INDIRECT(ADDRESS(ROW(),COLUMN()))=TRUNC(INDIRECT(ADDRESS(ROW(),COLUMN())))</formula>
    </cfRule>
  </conditionalFormatting>
  <conditionalFormatting sqref="AI30:AO31">
    <cfRule type="expression" dxfId="118" priority="94">
      <formula>INDIRECT(ADDRESS(ROW(),COLUMN()))=TRUNC(INDIRECT(ADDRESS(ROW(),COLUMN())))</formula>
    </cfRule>
  </conditionalFormatting>
  <conditionalFormatting sqref="AP30:AV31">
    <cfRule type="expression" dxfId="117" priority="93">
      <formula>INDIRECT(ADDRESS(ROW(),COLUMN()))=TRUNC(INDIRECT(ADDRESS(ROW(),COLUMN())))</formula>
    </cfRule>
  </conditionalFormatting>
  <conditionalFormatting sqref="AW30:AY31">
    <cfRule type="expression" dxfId="116" priority="92">
      <formula>INDIRECT(ADDRESS(ROW(),COLUMN()))=TRUNC(INDIRECT(ADDRESS(ROW(),COLUMN())))</formula>
    </cfRule>
  </conditionalFormatting>
  <conditionalFormatting sqref="AZ30:BC31">
    <cfRule type="expression" dxfId="115" priority="91">
      <formula>INDIRECT(ADDRESS(ROW(),COLUMN()))=TRUNC(INDIRECT(ADDRESS(ROW(),COLUMN())))</formula>
    </cfRule>
  </conditionalFormatting>
  <conditionalFormatting sqref="U33:AA34">
    <cfRule type="expression" dxfId="114" priority="90">
      <formula>INDIRECT(ADDRESS(ROW(),COLUMN()))=TRUNC(INDIRECT(ADDRESS(ROW(),COLUMN())))</formula>
    </cfRule>
  </conditionalFormatting>
  <conditionalFormatting sqref="AB33:AH34">
    <cfRule type="expression" dxfId="113" priority="89">
      <formula>INDIRECT(ADDRESS(ROW(),COLUMN()))=TRUNC(INDIRECT(ADDRESS(ROW(),COLUMN())))</formula>
    </cfRule>
  </conditionalFormatting>
  <conditionalFormatting sqref="AI33:AO34">
    <cfRule type="expression" dxfId="112" priority="88">
      <formula>INDIRECT(ADDRESS(ROW(),COLUMN()))=TRUNC(INDIRECT(ADDRESS(ROW(),COLUMN())))</formula>
    </cfRule>
  </conditionalFormatting>
  <conditionalFormatting sqref="AP33:AV34">
    <cfRule type="expression" dxfId="111" priority="87">
      <formula>INDIRECT(ADDRESS(ROW(),COLUMN()))=TRUNC(INDIRECT(ADDRESS(ROW(),COLUMN())))</formula>
    </cfRule>
  </conditionalFormatting>
  <conditionalFormatting sqref="AW33:AY34">
    <cfRule type="expression" dxfId="110" priority="86">
      <formula>INDIRECT(ADDRESS(ROW(),COLUMN()))=TRUNC(INDIRECT(ADDRESS(ROW(),COLUMN())))</formula>
    </cfRule>
  </conditionalFormatting>
  <conditionalFormatting sqref="AZ33:BC34">
    <cfRule type="expression" dxfId="109" priority="85">
      <formula>INDIRECT(ADDRESS(ROW(),COLUMN()))=TRUNC(INDIRECT(ADDRESS(ROW(),COLUMN())))</formula>
    </cfRule>
  </conditionalFormatting>
  <conditionalFormatting sqref="U36:AA37">
    <cfRule type="expression" dxfId="108" priority="84">
      <formula>INDIRECT(ADDRESS(ROW(),COLUMN()))=TRUNC(INDIRECT(ADDRESS(ROW(),COLUMN())))</formula>
    </cfRule>
  </conditionalFormatting>
  <conditionalFormatting sqref="AB36:AH37">
    <cfRule type="expression" dxfId="107" priority="83">
      <formula>INDIRECT(ADDRESS(ROW(),COLUMN()))=TRUNC(INDIRECT(ADDRESS(ROW(),COLUMN())))</formula>
    </cfRule>
  </conditionalFormatting>
  <conditionalFormatting sqref="AI36:AO37">
    <cfRule type="expression" dxfId="106" priority="82">
      <formula>INDIRECT(ADDRESS(ROW(),COLUMN()))=TRUNC(INDIRECT(ADDRESS(ROW(),COLUMN())))</formula>
    </cfRule>
  </conditionalFormatting>
  <conditionalFormatting sqref="AP36:AV37">
    <cfRule type="expression" dxfId="105" priority="81">
      <formula>INDIRECT(ADDRESS(ROW(),COLUMN()))=TRUNC(INDIRECT(ADDRESS(ROW(),COLUMN())))</formula>
    </cfRule>
  </conditionalFormatting>
  <conditionalFormatting sqref="AW36:AY37">
    <cfRule type="expression" dxfId="104" priority="80">
      <formula>INDIRECT(ADDRESS(ROW(),COLUMN()))=TRUNC(INDIRECT(ADDRESS(ROW(),COLUMN())))</formula>
    </cfRule>
  </conditionalFormatting>
  <conditionalFormatting sqref="AZ36:BC37">
    <cfRule type="expression" dxfId="103" priority="79">
      <formula>INDIRECT(ADDRESS(ROW(),COLUMN()))=TRUNC(INDIRECT(ADDRESS(ROW(),COLUMN())))</formula>
    </cfRule>
  </conditionalFormatting>
  <conditionalFormatting sqref="U39:AA40">
    <cfRule type="expression" dxfId="102" priority="78">
      <formula>INDIRECT(ADDRESS(ROW(),COLUMN()))=TRUNC(INDIRECT(ADDRESS(ROW(),COLUMN())))</formula>
    </cfRule>
  </conditionalFormatting>
  <conditionalFormatting sqref="AB39:AH40">
    <cfRule type="expression" dxfId="101" priority="77">
      <formula>INDIRECT(ADDRESS(ROW(),COLUMN()))=TRUNC(INDIRECT(ADDRESS(ROW(),COLUMN())))</formula>
    </cfRule>
  </conditionalFormatting>
  <conditionalFormatting sqref="AI39:AO40">
    <cfRule type="expression" dxfId="100" priority="76">
      <formula>INDIRECT(ADDRESS(ROW(),COLUMN()))=TRUNC(INDIRECT(ADDRESS(ROW(),COLUMN())))</formula>
    </cfRule>
  </conditionalFormatting>
  <conditionalFormatting sqref="AP39:AV40">
    <cfRule type="expression" dxfId="99" priority="75">
      <formula>INDIRECT(ADDRESS(ROW(),COLUMN()))=TRUNC(INDIRECT(ADDRESS(ROW(),COLUMN())))</formula>
    </cfRule>
  </conditionalFormatting>
  <conditionalFormatting sqref="AW39:AY40">
    <cfRule type="expression" dxfId="98" priority="74">
      <formula>INDIRECT(ADDRESS(ROW(),COLUMN()))=TRUNC(INDIRECT(ADDRESS(ROW(),COLUMN())))</formula>
    </cfRule>
  </conditionalFormatting>
  <conditionalFormatting sqref="AZ39:BC40">
    <cfRule type="expression" dxfId="97" priority="73">
      <formula>INDIRECT(ADDRESS(ROW(),COLUMN()))=TRUNC(INDIRECT(ADDRESS(ROW(),COLUMN())))</formula>
    </cfRule>
  </conditionalFormatting>
  <conditionalFormatting sqref="U42:AA43">
    <cfRule type="expression" dxfId="96" priority="72">
      <formula>INDIRECT(ADDRESS(ROW(),COLUMN()))=TRUNC(INDIRECT(ADDRESS(ROW(),COLUMN())))</formula>
    </cfRule>
  </conditionalFormatting>
  <conditionalFormatting sqref="AB42:AH43">
    <cfRule type="expression" dxfId="95" priority="71">
      <formula>INDIRECT(ADDRESS(ROW(),COLUMN()))=TRUNC(INDIRECT(ADDRESS(ROW(),COLUMN())))</formula>
    </cfRule>
  </conditionalFormatting>
  <conditionalFormatting sqref="AI42:AO43">
    <cfRule type="expression" dxfId="94" priority="70">
      <formula>INDIRECT(ADDRESS(ROW(),COLUMN()))=TRUNC(INDIRECT(ADDRESS(ROW(),COLUMN())))</formula>
    </cfRule>
  </conditionalFormatting>
  <conditionalFormatting sqref="AP42:AV43">
    <cfRule type="expression" dxfId="93" priority="69">
      <formula>INDIRECT(ADDRESS(ROW(),COLUMN()))=TRUNC(INDIRECT(ADDRESS(ROW(),COLUMN())))</formula>
    </cfRule>
  </conditionalFormatting>
  <conditionalFormatting sqref="AW42:AY43">
    <cfRule type="expression" dxfId="92" priority="68">
      <formula>INDIRECT(ADDRESS(ROW(),COLUMN()))=TRUNC(INDIRECT(ADDRESS(ROW(),COLUMN())))</formula>
    </cfRule>
  </conditionalFormatting>
  <conditionalFormatting sqref="AZ42:BC43">
    <cfRule type="expression" dxfId="91" priority="67">
      <formula>INDIRECT(ADDRESS(ROW(),COLUMN()))=TRUNC(INDIRECT(ADDRESS(ROW(),COLUMN())))</formula>
    </cfRule>
  </conditionalFormatting>
  <conditionalFormatting sqref="U45:AA46">
    <cfRule type="expression" dxfId="90" priority="66">
      <formula>INDIRECT(ADDRESS(ROW(),COLUMN()))=TRUNC(INDIRECT(ADDRESS(ROW(),COLUMN())))</formula>
    </cfRule>
  </conditionalFormatting>
  <conditionalFormatting sqref="AB45:AH46">
    <cfRule type="expression" dxfId="89" priority="65">
      <formula>INDIRECT(ADDRESS(ROW(),COLUMN()))=TRUNC(INDIRECT(ADDRESS(ROW(),COLUMN())))</formula>
    </cfRule>
  </conditionalFormatting>
  <conditionalFormatting sqref="AI45:AO46">
    <cfRule type="expression" dxfId="88" priority="64">
      <formula>INDIRECT(ADDRESS(ROW(),COLUMN()))=TRUNC(INDIRECT(ADDRESS(ROW(),COLUMN())))</formula>
    </cfRule>
  </conditionalFormatting>
  <conditionalFormatting sqref="AP45:AV46">
    <cfRule type="expression" dxfId="87" priority="63">
      <formula>INDIRECT(ADDRESS(ROW(),COLUMN()))=TRUNC(INDIRECT(ADDRESS(ROW(),COLUMN())))</formula>
    </cfRule>
  </conditionalFormatting>
  <conditionalFormatting sqref="AW45:AY46">
    <cfRule type="expression" dxfId="86" priority="62">
      <formula>INDIRECT(ADDRESS(ROW(),COLUMN()))=TRUNC(INDIRECT(ADDRESS(ROW(),COLUMN())))</formula>
    </cfRule>
  </conditionalFormatting>
  <conditionalFormatting sqref="AZ45:BC46">
    <cfRule type="expression" dxfId="85" priority="61">
      <formula>INDIRECT(ADDRESS(ROW(),COLUMN()))=TRUNC(INDIRECT(ADDRESS(ROW(),COLUMN())))</formula>
    </cfRule>
  </conditionalFormatting>
  <conditionalFormatting sqref="U48:AA49">
    <cfRule type="expression" dxfId="84" priority="60">
      <formula>INDIRECT(ADDRESS(ROW(),COLUMN()))=TRUNC(INDIRECT(ADDRESS(ROW(),COLUMN())))</formula>
    </cfRule>
  </conditionalFormatting>
  <conditionalFormatting sqref="AB48:AH49">
    <cfRule type="expression" dxfId="83" priority="59">
      <formula>INDIRECT(ADDRESS(ROW(),COLUMN()))=TRUNC(INDIRECT(ADDRESS(ROW(),COLUMN())))</formula>
    </cfRule>
  </conditionalFormatting>
  <conditionalFormatting sqref="AI48:AO49">
    <cfRule type="expression" dxfId="82" priority="58">
      <formula>INDIRECT(ADDRESS(ROW(),COLUMN()))=TRUNC(INDIRECT(ADDRESS(ROW(),COLUMN())))</formula>
    </cfRule>
  </conditionalFormatting>
  <conditionalFormatting sqref="AP48:AV49">
    <cfRule type="expression" dxfId="81" priority="57">
      <formula>INDIRECT(ADDRESS(ROW(),COLUMN()))=TRUNC(INDIRECT(ADDRESS(ROW(),COLUMN())))</formula>
    </cfRule>
  </conditionalFormatting>
  <conditionalFormatting sqref="AW48:AY49">
    <cfRule type="expression" dxfId="80" priority="56">
      <formula>INDIRECT(ADDRESS(ROW(),COLUMN()))=TRUNC(INDIRECT(ADDRESS(ROW(),COLUMN())))</formula>
    </cfRule>
  </conditionalFormatting>
  <conditionalFormatting sqref="AZ48:BC49">
    <cfRule type="expression" dxfId="79" priority="55">
      <formula>INDIRECT(ADDRESS(ROW(),COLUMN()))=TRUNC(INDIRECT(ADDRESS(ROW(),COLUMN())))</formula>
    </cfRule>
  </conditionalFormatting>
  <conditionalFormatting sqref="U51:AA52">
    <cfRule type="expression" dxfId="78" priority="54">
      <formula>INDIRECT(ADDRESS(ROW(),COLUMN()))=TRUNC(INDIRECT(ADDRESS(ROW(),COLUMN())))</formula>
    </cfRule>
  </conditionalFormatting>
  <conditionalFormatting sqref="AB51:AH52">
    <cfRule type="expression" dxfId="77" priority="53">
      <formula>INDIRECT(ADDRESS(ROW(),COLUMN()))=TRUNC(INDIRECT(ADDRESS(ROW(),COLUMN())))</formula>
    </cfRule>
  </conditionalFormatting>
  <conditionalFormatting sqref="AI51:AO52">
    <cfRule type="expression" dxfId="76" priority="52">
      <formula>INDIRECT(ADDRESS(ROW(),COLUMN()))=TRUNC(INDIRECT(ADDRESS(ROW(),COLUMN())))</formula>
    </cfRule>
  </conditionalFormatting>
  <conditionalFormatting sqref="AP51:AV52">
    <cfRule type="expression" dxfId="75" priority="51">
      <formula>INDIRECT(ADDRESS(ROW(),COLUMN()))=TRUNC(INDIRECT(ADDRESS(ROW(),COLUMN())))</formula>
    </cfRule>
  </conditionalFormatting>
  <conditionalFormatting sqref="AW51:AY52">
    <cfRule type="expression" dxfId="74" priority="50">
      <formula>INDIRECT(ADDRESS(ROW(),COLUMN()))=TRUNC(INDIRECT(ADDRESS(ROW(),COLUMN())))</formula>
    </cfRule>
  </conditionalFormatting>
  <conditionalFormatting sqref="AZ51:BC52">
    <cfRule type="expression" dxfId="73" priority="49">
      <formula>INDIRECT(ADDRESS(ROW(),COLUMN()))=TRUNC(INDIRECT(ADDRESS(ROW(),COLUMN())))</formula>
    </cfRule>
  </conditionalFormatting>
  <conditionalFormatting sqref="U54:AA55">
    <cfRule type="expression" dxfId="72" priority="48">
      <formula>INDIRECT(ADDRESS(ROW(),COLUMN()))=TRUNC(INDIRECT(ADDRESS(ROW(),COLUMN())))</formula>
    </cfRule>
  </conditionalFormatting>
  <conditionalFormatting sqref="AB54:AH55">
    <cfRule type="expression" dxfId="71" priority="47">
      <formula>INDIRECT(ADDRESS(ROW(),COLUMN()))=TRUNC(INDIRECT(ADDRESS(ROW(),COLUMN())))</formula>
    </cfRule>
  </conditionalFormatting>
  <conditionalFormatting sqref="AI54:AO55">
    <cfRule type="expression" dxfId="70" priority="46">
      <formula>INDIRECT(ADDRESS(ROW(),COLUMN()))=TRUNC(INDIRECT(ADDRESS(ROW(),COLUMN())))</formula>
    </cfRule>
  </conditionalFormatting>
  <conditionalFormatting sqref="AP54:AV55">
    <cfRule type="expression" dxfId="69" priority="45">
      <formula>INDIRECT(ADDRESS(ROW(),COLUMN()))=TRUNC(INDIRECT(ADDRESS(ROW(),COLUMN())))</formula>
    </cfRule>
  </conditionalFormatting>
  <conditionalFormatting sqref="AW54:AY55">
    <cfRule type="expression" dxfId="68" priority="44">
      <formula>INDIRECT(ADDRESS(ROW(),COLUMN()))=TRUNC(INDIRECT(ADDRESS(ROW(),COLUMN())))</formula>
    </cfRule>
  </conditionalFormatting>
  <conditionalFormatting sqref="AZ54:BC55">
    <cfRule type="expression" dxfId="67" priority="43">
      <formula>INDIRECT(ADDRESS(ROW(),COLUMN()))=TRUNC(INDIRECT(ADDRESS(ROW(),COLUMN())))</formula>
    </cfRule>
  </conditionalFormatting>
  <conditionalFormatting sqref="U57:AA58">
    <cfRule type="expression" dxfId="66" priority="42">
      <formula>INDIRECT(ADDRESS(ROW(),COLUMN()))=TRUNC(INDIRECT(ADDRESS(ROW(),COLUMN())))</formula>
    </cfRule>
  </conditionalFormatting>
  <conditionalFormatting sqref="AB57:AH58">
    <cfRule type="expression" dxfId="65" priority="41">
      <formula>INDIRECT(ADDRESS(ROW(),COLUMN()))=TRUNC(INDIRECT(ADDRESS(ROW(),COLUMN())))</formula>
    </cfRule>
  </conditionalFormatting>
  <conditionalFormatting sqref="AI57:AO58">
    <cfRule type="expression" dxfId="64" priority="40">
      <formula>INDIRECT(ADDRESS(ROW(),COLUMN()))=TRUNC(INDIRECT(ADDRESS(ROW(),COLUMN())))</formula>
    </cfRule>
  </conditionalFormatting>
  <conditionalFormatting sqref="AP57:AV58">
    <cfRule type="expression" dxfId="63" priority="39">
      <formula>INDIRECT(ADDRESS(ROW(),COLUMN()))=TRUNC(INDIRECT(ADDRESS(ROW(),COLUMN())))</formula>
    </cfRule>
  </conditionalFormatting>
  <conditionalFormatting sqref="AW57:AY58">
    <cfRule type="expression" dxfId="62" priority="38">
      <formula>INDIRECT(ADDRESS(ROW(),COLUMN()))=TRUNC(INDIRECT(ADDRESS(ROW(),COLUMN())))</formula>
    </cfRule>
  </conditionalFormatting>
  <conditionalFormatting sqref="AZ57:BC58">
    <cfRule type="expression" dxfId="61" priority="37">
      <formula>INDIRECT(ADDRESS(ROW(),COLUMN()))=TRUNC(INDIRECT(ADDRESS(ROW(),COLUMN())))</formula>
    </cfRule>
  </conditionalFormatting>
  <conditionalFormatting sqref="U60:AA61">
    <cfRule type="expression" dxfId="60" priority="36">
      <formula>INDIRECT(ADDRESS(ROW(),COLUMN()))=TRUNC(INDIRECT(ADDRESS(ROW(),COLUMN())))</formula>
    </cfRule>
  </conditionalFormatting>
  <conditionalFormatting sqref="AB60:AH61">
    <cfRule type="expression" dxfId="59" priority="35">
      <formula>INDIRECT(ADDRESS(ROW(),COLUMN()))=TRUNC(INDIRECT(ADDRESS(ROW(),COLUMN())))</formula>
    </cfRule>
  </conditionalFormatting>
  <conditionalFormatting sqref="AI60:AO61">
    <cfRule type="expression" dxfId="58" priority="34">
      <formula>INDIRECT(ADDRESS(ROW(),COLUMN()))=TRUNC(INDIRECT(ADDRESS(ROW(),COLUMN())))</formula>
    </cfRule>
  </conditionalFormatting>
  <conditionalFormatting sqref="AP60:AV61">
    <cfRule type="expression" dxfId="57" priority="33">
      <formula>INDIRECT(ADDRESS(ROW(),COLUMN()))=TRUNC(INDIRECT(ADDRESS(ROW(),COLUMN())))</formula>
    </cfRule>
  </conditionalFormatting>
  <conditionalFormatting sqref="AW60:AY61">
    <cfRule type="expression" dxfId="56" priority="32">
      <formula>INDIRECT(ADDRESS(ROW(),COLUMN()))=TRUNC(INDIRECT(ADDRESS(ROW(),COLUMN())))</formula>
    </cfRule>
  </conditionalFormatting>
  <conditionalFormatting sqref="AZ60:BC61">
    <cfRule type="expression" dxfId="55" priority="31">
      <formula>INDIRECT(ADDRESS(ROW(),COLUMN()))=TRUNC(INDIRECT(ADDRESS(ROW(),COLUMN())))</formula>
    </cfRule>
  </conditionalFormatting>
  <conditionalFormatting sqref="U63:AA64">
    <cfRule type="expression" dxfId="54" priority="30">
      <formula>INDIRECT(ADDRESS(ROW(),COLUMN()))=TRUNC(INDIRECT(ADDRESS(ROW(),COLUMN())))</formula>
    </cfRule>
  </conditionalFormatting>
  <conditionalFormatting sqref="AB63:AH64">
    <cfRule type="expression" dxfId="53" priority="29">
      <formula>INDIRECT(ADDRESS(ROW(),COLUMN()))=TRUNC(INDIRECT(ADDRESS(ROW(),COLUMN())))</formula>
    </cfRule>
  </conditionalFormatting>
  <conditionalFormatting sqref="AI63:AO64">
    <cfRule type="expression" dxfId="52" priority="28">
      <formula>INDIRECT(ADDRESS(ROW(),COLUMN()))=TRUNC(INDIRECT(ADDRESS(ROW(),COLUMN())))</formula>
    </cfRule>
  </conditionalFormatting>
  <conditionalFormatting sqref="AP63:AV64">
    <cfRule type="expression" dxfId="51" priority="27">
      <formula>INDIRECT(ADDRESS(ROW(),COLUMN()))=TRUNC(INDIRECT(ADDRESS(ROW(),COLUMN())))</formula>
    </cfRule>
  </conditionalFormatting>
  <conditionalFormatting sqref="AW63:AY64">
    <cfRule type="expression" dxfId="50" priority="26">
      <formula>INDIRECT(ADDRESS(ROW(),COLUMN()))=TRUNC(INDIRECT(ADDRESS(ROW(),COLUMN())))</formula>
    </cfRule>
  </conditionalFormatting>
  <conditionalFormatting sqref="AZ63:BC64">
    <cfRule type="expression" dxfId="49" priority="25">
      <formula>INDIRECT(ADDRESS(ROW(),COLUMN()))=TRUNC(INDIRECT(ADDRESS(ROW(),COLUMN())))</formula>
    </cfRule>
  </conditionalFormatting>
  <conditionalFormatting sqref="U66:AA67">
    <cfRule type="expression" dxfId="48" priority="24">
      <formula>INDIRECT(ADDRESS(ROW(),COLUMN()))=TRUNC(INDIRECT(ADDRESS(ROW(),COLUMN())))</formula>
    </cfRule>
  </conditionalFormatting>
  <conditionalFormatting sqref="AB66:AH67">
    <cfRule type="expression" dxfId="47" priority="23">
      <formula>INDIRECT(ADDRESS(ROW(),COLUMN()))=TRUNC(INDIRECT(ADDRESS(ROW(),COLUMN())))</formula>
    </cfRule>
  </conditionalFormatting>
  <conditionalFormatting sqref="AI66:AO67">
    <cfRule type="expression" dxfId="46" priority="22">
      <formula>INDIRECT(ADDRESS(ROW(),COLUMN()))=TRUNC(INDIRECT(ADDRESS(ROW(),COLUMN())))</formula>
    </cfRule>
  </conditionalFormatting>
  <conditionalFormatting sqref="AP66:AV67">
    <cfRule type="expression" dxfId="45" priority="21">
      <formula>INDIRECT(ADDRESS(ROW(),COLUMN()))=TRUNC(INDIRECT(ADDRESS(ROW(),COLUMN())))</formula>
    </cfRule>
  </conditionalFormatting>
  <conditionalFormatting sqref="AW66:AY67">
    <cfRule type="expression" dxfId="44" priority="20">
      <formula>INDIRECT(ADDRESS(ROW(),COLUMN()))=TRUNC(INDIRECT(ADDRESS(ROW(),COLUMN())))</formula>
    </cfRule>
  </conditionalFormatting>
  <conditionalFormatting sqref="AZ66:BC67">
    <cfRule type="expression" dxfId="43" priority="19">
      <formula>INDIRECT(ADDRESS(ROW(),COLUMN()))=TRUNC(INDIRECT(ADDRESS(ROW(),COLUMN())))</formula>
    </cfRule>
  </conditionalFormatting>
  <conditionalFormatting sqref="U69:AA70">
    <cfRule type="expression" dxfId="42" priority="6">
      <formula>INDIRECT(ADDRESS(ROW(),COLUMN()))=TRUNC(INDIRECT(ADDRESS(ROW(),COLUMN())))</formula>
    </cfRule>
  </conditionalFormatting>
  <conditionalFormatting sqref="AB69:AH70">
    <cfRule type="expression" dxfId="41" priority="5">
      <formula>INDIRECT(ADDRESS(ROW(),COLUMN()))=TRUNC(INDIRECT(ADDRESS(ROW(),COLUMN())))</formula>
    </cfRule>
  </conditionalFormatting>
  <conditionalFormatting sqref="AI69:AO70">
    <cfRule type="expression" dxfId="40" priority="4">
      <formula>INDIRECT(ADDRESS(ROW(),COLUMN()))=TRUNC(INDIRECT(ADDRESS(ROW(),COLUMN())))</formula>
    </cfRule>
  </conditionalFormatting>
  <conditionalFormatting sqref="AP69:AV70">
    <cfRule type="expression" dxfId="39" priority="3">
      <formula>INDIRECT(ADDRESS(ROW(),COLUMN()))=TRUNC(INDIRECT(ADDRESS(ROW(),COLUMN())))</formula>
    </cfRule>
  </conditionalFormatting>
  <conditionalFormatting sqref="AW69:AY70">
    <cfRule type="expression" dxfId="38" priority="2">
      <formula>INDIRECT(ADDRESS(ROW(),COLUMN()))=TRUNC(INDIRECT(ADDRESS(ROW(),COLUMN())))</formula>
    </cfRule>
  </conditionalFormatting>
  <conditionalFormatting sqref="AZ69:BC70">
    <cfRule type="expression" dxfId="37" priority="1">
      <formula>INDIRECT(ADDRESS(ROW(),COLUMN()))=TRUNC(INDIRECT(ADDRESS(ROW(),COLUMN())))</formula>
    </cfRule>
  </conditionalFormatting>
  <dataValidations count="10">
    <dataValidation allowBlank="1" showInputMessage="1" showErrorMessage="1" error="入力可能範囲　32～40" sqref="BC10"/>
    <dataValidation type="list" allowBlank="1" showInputMessage="1" showErrorMessage="1" sqref="U32:AY32 U35:AY35 U38:AY38 U41:AY41 U29:AY29 U47:AY47 U50:AY50 U53:AY53 U56:AY56 U59:AY59 U62:AY62 U65:AY65 U68:AY68 U44:AY44">
      <formula1>【記載例】シフト記号</formula1>
    </dataValidation>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errorStyle="warning" allowBlank="1" showInputMessage="1" error="リストにない場合のみ、入力してください。" sqref="I29:L70">
      <formula1>INDIRECT(C29)</formula1>
    </dataValidation>
    <dataValidation type="list" allowBlank="1" showInputMessage="1" sqref="H29:H70">
      <formula1>"A, B, C, D"</formula1>
    </dataValidation>
    <dataValidation type="list" allowBlank="1" showInputMessage="1" sqref="C29:E70">
      <formula1>職種</formula1>
    </dataValidation>
    <dataValidation type="list" allowBlank="1" showInputMessage="1" showErrorMessage="1" sqref="BF22">
      <formula1>"含む,含まない"</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fs\健康福祉局\03介護事業指導課\06介護事業指導課\010_庶務\000_各班連絡フォルダ\030_密着班\令和４年度\文書削減作業フォルダ\氏家\勤務表\[【済】2-3_参考1_04_勤務表_認知症対応型共同生活介護（共用型兼用）.xlsx]プルダウン・リスト'!#REF!</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3"/>
  <sheetViews>
    <sheetView zoomScale="75" zoomScaleNormal="75" workbookViewId="0">
      <selection activeCell="C53" sqref="C53"/>
    </sheetView>
  </sheetViews>
  <sheetFormatPr defaultRowHeight="25.5"/>
  <cols>
    <col min="1" max="1" width="1.625" style="129" customWidth="1"/>
    <col min="2" max="2" width="5.625" style="128" customWidth="1"/>
    <col min="3" max="3" width="10.625" style="128" customWidth="1"/>
    <col min="4" max="4" width="10.625" style="128" hidden="1" customWidth="1"/>
    <col min="5" max="5" width="3.375" style="128" bestFit="1" customWidth="1"/>
    <col min="6" max="6" width="15.625" style="129" customWidth="1"/>
    <col min="7" max="7" width="3.375" style="129" bestFit="1" customWidth="1"/>
    <col min="8" max="8" width="15.625" style="129" customWidth="1"/>
    <col min="9" max="9" width="3.375" style="129" bestFit="1" customWidth="1"/>
    <col min="10" max="10" width="15.625" style="128" customWidth="1"/>
    <col min="11" max="11" width="3.375" style="129" bestFit="1" customWidth="1"/>
    <col min="12" max="12" width="15.625" style="129" customWidth="1"/>
    <col min="13" max="13" width="5" style="129" customWidth="1"/>
    <col min="14" max="14" width="15.625" style="129" customWidth="1"/>
    <col min="15" max="15" width="3.375" style="129" customWidth="1"/>
    <col min="16" max="16" width="15.625" style="129" customWidth="1"/>
    <col min="17" max="17" width="3.375" style="129" customWidth="1"/>
    <col min="18" max="18" width="15.625" style="129" customWidth="1"/>
    <col min="19" max="19" width="3.375" style="129" customWidth="1"/>
    <col min="20" max="20" width="15.625" style="129" customWidth="1"/>
    <col min="21" max="21" width="3.375" style="129" customWidth="1"/>
    <col min="22" max="22" width="15.625" style="129" customWidth="1"/>
    <col min="23" max="23" width="3.375" style="129" customWidth="1"/>
    <col min="24" max="24" width="15.625" style="129" customWidth="1"/>
    <col min="25" max="25" width="3.375" style="129" customWidth="1"/>
    <col min="26" max="26" width="15.625" style="129" customWidth="1"/>
    <col min="27" max="27" width="3.375" style="129" customWidth="1"/>
    <col min="28" max="28" width="50.625" style="129" customWidth="1"/>
    <col min="29" max="16384" width="9" style="129"/>
  </cols>
  <sheetData>
    <row r="1" spans="2:28">
      <c r="B1" s="127" t="s">
        <v>32</v>
      </c>
    </row>
    <row r="2" spans="2:28">
      <c r="B2" s="130" t="s">
        <v>33</v>
      </c>
      <c r="F2" s="131"/>
      <c r="G2" s="132"/>
      <c r="H2" s="132"/>
      <c r="I2" s="132"/>
      <c r="J2" s="133"/>
      <c r="K2" s="132"/>
      <c r="L2" s="132"/>
    </row>
    <row r="3" spans="2:28">
      <c r="B3" s="131" t="s">
        <v>117</v>
      </c>
      <c r="F3" s="133" t="s">
        <v>118</v>
      </c>
      <c r="G3" s="132"/>
      <c r="H3" s="132"/>
      <c r="I3" s="132"/>
      <c r="J3" s="133"/>
      <c r="K3" s="132"/>
      <c r="L3" s="132"/>
    </row>
    <row r="4" spans="2:28">
      <c r="B4" s="130"/>
      <c r="F4" s="483" t="s">
        <v>34</v>
      </c>
      <c r="G4" s="483"/>
      <c r="H4" s="483"/>
      <c r="I4" s="483"/>
      <c r="J4" s="483"/>
      <c r="K4" s="483"/>
      <c r="L4" s="483"/>
      <c r="N4" s="483" t="s">
        <v>62</v>
      </c>
      <c r="O4" s="483"/>
      <c r="P4" s="483"/>
      <c r="R4" s="483" t="s">
        <v>61</v>
      </c>
      <c r="S4" s="483"/>
      <c r="T4" s="483"/>
      <c r="U4" s="483"/>
      <c r="V4" s="483"/>
      <c r="W4" s="483"/>
      <c r="X4" s="483"/>
      <c r="Z4" s="144" t="s">
        <v>71</v>
      </c>
      <c r="AB4" s="483" t="s">
        <v>136</v>
      </c>
    </row>
    <row r="5" spans="2:28">
      <c r="B5" s="128" t="s">
        <v>20</v>
      </c>
      <c r="C5" s="128" t="s">
        <v>4</v>
      </c>
      <c r="F5" s="128" t="s">
        <v>132</v>
      </c>
      <c r="G5" s="128"/>
      <c r="H5" s="128" t="s">
        <v>133</v>
      </c>
      <c r="J5" s="128" t="s">
        <v>35</v>
      </c>
      <c r="L5" s="128" t="s">
        <v>34</v>
      </c>
      <c r="N5" s="128" t="s">
        <v>134</v>
      </c>
      <c r="P5" s="128" t="s">
        <v>135</v>
      </c>
      <c r="R5" s="128" t="s">
        <v>134</v>
      </c>
      <c r="T5" s="128" t="s">
        <v>135</v>
      </c>
      <c r="V5" s="128" t="s">
        <v>35</v>
      </c>
      <c r="X5" s="128" t="s">
        <v>34</v>
      </c>
      <c r="Z5" s="145" t="s">
        <v>72</v>
      </c>
      <c r="AB5" s="483"/>
    </row>
    <row r="6" spans="2:28">
      <c r="B6" s="134">
        <v>1</v>
      </c>
      <c r="C6" s="135" t="s">
        <v>38</v>
      </c>
      <c r="D6" s="147" t="str">
        <f t="shared" ref="D6:D38" si="0">C6</f>
        <v>a</v>
      </c>
      <c r="E6" s="134" t="s">
        <v>16</v>
      </c>
      <c r="F6" s="136">
        <v>0.29166666666666669</v>
      </c>
      <c r="G6" s="134" t="s">
        <v>17</v>
      </c>
      <c r="H6" s="136">
        <v>0.66666666666666663</v>
      </c>
      <c r="I6" s="137" t="s">
        <v>37</v>
      </c>
      <c r="J6" s="136">
        <v>4.1666666666666664E-2</v>
      </c>
      <c r="K6" s="138" t="s">
        <v>2</v>
      </c>
      <c r="L6" s="141">
        <f t="shared" ref="L6:L22" si="1">IF(OR(F6="",H6=""),"",(H6+IF(F6&gt;H6,1,0)-F6-J6)*24)</f>
        <v>7.9999999999999982</v>
      </c>
      <c r="N6" s="139">
        <f>'【記載例】認知症対応型共同生活介護 '!$BB$13</f>
        <v>0.29166666666666669</v>
      </c>
      <c r="O6" s="128" t="s">
        <v>17</v>
      </c>
      <c r="P6" s="139">
        <f>'【記載例】認知症対応型共同生活介護 '!$BF$13</f>
        <v>0.83333333333333337</v>
      </c>
      <c r="R6" s="142">
        <f t="shared" ref="R6:R22" si="2">IF(F6="","",IF(F6&lt;N6,N6,IF(F6&gt;=P6,"",F6)))</f>
        <v>0.29166666666666669</v>
      </c>
      <c r="S6" s="128" t="s">
        <v>17</v>
      </c>
      <c r="T6" s="142">
        <f t="shared" ref="T6:T22" si="3">IF(H6="","",IF(H6&gt;F6,IF(H6&lt;P6,H6,P6),P6))</f>
        <v>0.66666666666666663</v>
      </c>
      <c r="U6" s="140" t="s">
        <v>37</v>
      </c>
      <c r="V6" s="136">
        <v>4.1666666666666664E-2</v>
      </c>
      <c r="W6" s="129" t="s">
        <v>2</v>
      </c>
      <c r="X6" s="141">
        <f t="shared" ref="X6:X22" si="4">IF(R6="","",IF((T6+IF(R6&gt;T6,1,0)-R6-V6)*24=0,"",(T6+IF(R6&gt;T6,1,0)-R6-V6)*24))</f>
        <v>7.9999999999999982</v>
      </c>
      <c r="Z6" s="141" t="str">
        <f t="shared" ref="Z6:Z22" si="5">IF(X6="",L6,IF(OR(L6-X6=0,L6-X6&lt;0),"-",L6-X6))</f>
        <v>-</v>
      </c>
      <c r="AB6" s="146"/>
    </row>
    <row r="7" spans="2:28">
      <c r="B7" s="134">
        <v>2</v>
      </c>
      <c r="C7" s="135" t="s">
        <v>39</v>
      </c>
      <c r="D7" s="147" t="str">
        <f t="shared" si="0"/>
        <v>b</v>
      </c>
      <c r="E7" s="134" t="s">
        <v>16</v>
      </c>
      <c r="F7" s="136">
        <v>0.45833333333333331</v>
      </c>
      <c r="G7" s="134" t="s">
        <v>17</v>
      </c>
      <c r="H7" s="136">
        <v>0.83333333333333337</v>
      </c>
      <c r="I7" s="137" t="s">
        <v>37</v>
      </c>
      <c r="J7" s="136">
        <v>4.1666666666666664E-2</v>
      </c>
      <c r="K7" s="138" t="s">
        <v>2</v>
      </c>
      <c r="L7" s="141">
        <f t="shared" si="1"/>
        <v>8</v>
      </c>
      <c r="N7" s="139">
        <f>'【記載例】認知症対応型共同生活介護 '!$BB$13</f>
        <v>0.29166666666666669</v>
      </c>
      <c r="O7" s="128" t="s">
        <v>17</v>
      </c>
      <c r="P7" s="139">
        <f>'【記載例】認知症対応型共同生活介護 '!$BF$13</f>
        <v>0.83333333333333337</v>
      </c>
      <c r="R7" s="142">
        <f t="shared" si="2"/>
        <v>0.45833333333333331</v>
      </c>
      <c r="S7" s="128" t="s">
        <v>17</v>
      </c>
      <c r="T7" s="142">
        <f t="shared" si="3"/>
        <v>0.83333333333333337</v>
      </c>
      <c r="U7" s="140" t="s">
        <v>37</v>
      </c>
      <c r="V7" s="136">
        <v>4.1666666666666664E-2</v>
      </c>
      <c r="W7" s="129" t="s">
        <v>2</v>
      </c>
      <c r="X7" s="141">
        <f t="shared" si="4"/>
        <v>8</v>
      </c>
      <c r="Z7" s="141" t="str">
        <f t="shared" si="5"/>
        <v>-</v>
      </c>
      <c r="AB7" s="146"/>
    </row>
    <row r="8" spans="2:28">
      <c r="B8" s="134">
        <v>3</v>
      </c>
      <c r="C8" s="135" t="s">
        <v>40</v>
      </c>
      <c r="D8" s="147" t="str">
        <f t="shared" si="0"/>
        <v>c</v>
      </c>
      <c r="E8" s="134" t="s">
        <v>16</v>
      </c>
      <c r="F8" s="136">
        <v>0.375</v>
      </c>
      <c r="G8" s="134" t="s">
        <v>17</v>
      </c>
      <c r="H8" s="136">
        <v>0.75</v>
      </c>
      <c r="I8" s="137" t="s">
        <v>37</v>
      </c>
      <c r="J8" s="136">
        <v>4.1666666666666664E-2</v>
      </c>
      <c r="K8" s="138" t="s">
        <v>2</v>
      </c>
      <c r="L8" s="141">
        <f t="shared" si="1"/>
        <v>8</v>
      </c>
      <c r="N8" s="139">
        <f>'【記載例】認知症対応型共同生活介護 '!$BB$13</f>
        <v>0.29166666666666669</v>
      </c>
      <c r="O8" s="128" t="s">
        <v>17</v>
      </c>
      <c r="P8" s="139">
        <f>'【記載例】認知症対応型共同生活介護 '!$BF$13</f>
        <v>0.83333333333333337</v>
      </c>
      <c r="R8" s="142">
        <f t="shared" si="2"/>
        <v>0.375</v>
      </c>
      <c r="S8" s="128" t="s">
        <v>17</v>
      </c>
      <c r="T8" s="142">
        <f t="shared" si="3"/>
        <v>0.75</v>
      </c>
      <c r="U8" s="140" t="s">
        <v>37</v>
      </c>
      <c r="V8" s="136">
        <v>4.1666666666666664E-2</v>
      </c>
      <c r="W8" s="129" t="s">
        <v>2</v>
      </c>
      <c r="X8" s="141">
        <f t="shared" si="4"/>
        <v>8</v>
      </c>
      <c r="Z8" s="141" t="str">
        <f t="shared" si="5"/>
        <v>-</v>
      </c>
      <c r="AB8" s="146"/>
    </row>
    <row r="9" spans="2:28">
      <c r="B9" s="134">
        <v>4</v>
      </c>
      <c r="C9" s="135" t="s">
        <v>41</v>
      </c>
      <c r="D9" s="147" t="str">
        <f t="shared" si="0"/>
        <v>d</v>
      </c>
      <c r="E9" s="134" t="s">
        <v>16</v>
      </c>
      <c r="F9" s="136">
        <v>0.35416666666666669</v>
      </c>
      <c r="G9" s="134" t="s">
        <v>17</v>
      </c>
      <c r="H9" s="136">
        <v>0.72916666666666663</v>
      </c>
      <c r="I9" s="137" t="s">
        <v>37</v>
      </c>
      <c r="J9" s="136">
        <v>4.1666666666666664E-2</v>
      </c>
      <c r="K9" s="138" t="s">
        <v>2</v>
      </c>
      <c r="L9" s="141">
        <f t="shared" si="1"/>
        <v>7.9999999999999982</v>
      </c>
      <c r="N9" s="139">
        <f>'【記載例】認知症対応型共同生活介護 '!$BB$13</f>
        <v>0.29166666666666669</v>
      </c>
      <c r="O9" s="128" t="s">
        <v>17</v>
      </c>
      <c r="P9" s="139">
        <f>'【記載例】認知症対応型共同生活介護 '!$BF$13</f>
        <v>0.83333333333333337</v>
      </c>
      <c r="R9" s="142">
        <f t="shared" si="2"/>
        <v>0.35416666666666669</v>
      </c>
      <c r="S9" s="128" t="s">
        <v>17</v>
      </c>
      <c r="T9" s="142">
        <f t="shared" si="3"/>
        <v>0.72916666666666663</v>
      </c>
      <c r="U9" s="140" t="s">
        <v>37</v>
      </c>
      <c r="V9" s="136">
        <v>4.1666666666666664E-2</v>
      </c>
      <c r="W9" s="129" t="s">
        <v>2</v>
      </c>
      <c r="X9" s="141">
        <f t="shared" si="4"/>
        <v>7.9999999999999982</v>
      </c>
      <c r="Z9" s="141" t="str">
        <f t="shared" si="5"/>
        <v>-</v>
      </c>
      <c r="AB9" s="146"/>
    </row>
    <row r="10" spans="2:28">
      <c r="B10" s="134">
        <v>5</v>
      </c>
      <c r="C10" s="135" t="s">
        <v>42</v>
      </c>
      <c r="D10" s="147" t="str">
        <f t="shared" si="0"/>
        <v>e</v>
      </c>
      <c r="E10" s="134" t="s">
        <v>16</v>
      </c>
      <c r="F10" s="136">
        <v>0.375</v>
      </c>
      <c r="G10" s="134" t="s">
        <v>17</v>
      </c>
      <c r="H10" s="136">
        <v>0.625</v>
      </c>
      <c r="I10" s="137" t="s">
        <v>37</v>
      </c>
      <c r="J10" s="136">
        <v>0</v>
      </c>
      <c r="K10" s="138" t="s">
        <v>2</v>
      </c>
      <c r="L10" s="141">
        <f t="shared" si="1"/>
        <v>6</v>
      </c>
      <c r="N10" s="139">
        <f>'【記載例】認知症対応型共同生活介護 '!$BB$13</f>
        <v>0.29166666666666669</v>
      </c>
      <c r="O10" s="128" t="s">
        <v>17</v>
      </c>
      <c r="P10" s="139">
        <f>'【記載例】認知症対応型共同生活介護 '!$BF$13</f>
        <v>0.83333333333333337</v>
      </c>
      <c r="R10" s="142">
        <f t="shared" si="2"/>
        <v>0.375</v>
      </c>
      <c r="S10" s="128" t="s">
        <v>17</v>
      </c>
      <c r="T10" s="142">
        <f t="shared" si="3"/>
        <v>0.625</v>
      </c>
      <c r="U10" s="140" t="s">
        <v>37</v>
      </c>
      <c r="V10" s="136">
        <v>0</v>
      </c>
      <c r="W10" s="129" t="s">
        <v>2</v>
      </c>
      <c r="X10" s="141">
        <f t="shared" si="4"/>
        <v>6</v>
      </c>
      <c r="Z10" s="141" t="str">
        <f t="shared" si="5"/>
        <v>-</v>
      </c>
      <c r="AB10" s="146"/>
    </row>
    <row r="11" spans="2:28">
      <c r="B11" s="134">
        <v>6</v>
      </c>
      <c r="C11" s="135" t="s">
        <v>43</v>
      </c>
      <c r="D11" s="147" t="str">
        <f t="shared" si="0"/>
        <v>f</v>
      </c>
      <c r="E11" s="134" t="s">
        <v>16</v>
      </c>
      <c r="F11" s="136">
        <v>0.41666666666666669</v>
      </c>
      <c r="G11" s="134" t="s">
        <v>17</v>
      </c>
      <c r="H11" s="136">
        <v>0.66666666666666663</v>
      </c>
      <c r="I11" s="137" t="s">
        <v>37</v>
      </c>
      <c r="J11" s="136">
        <v>0</v>
      </c>
      <c r="K11" s="138" t="s">
        <v>2</v>
      </c>
      <c r="L11" s="141">
        <f t="shared" si="1"/>
        <v>5.9999999999999982</v>
      </c>
      <c r="N11" s="139">
        <f>'【記載例】認知症対応型共同生活介護 '!$BB$13</f>
        <v>0.29166666666666669</v>
      </c>
      <c r="O11" s="128" t="s">
        <v>17</v>
      </c>
      <c r="P11" s="139">
        <f>'【記載例】認知症対応型共同生活介護 '!$BF$13</f>
        <v>0.83333333333333337</v>
      </c>
      <c r="R11" s="142">
        <f t="shared" si="2"/>
        <v>0.41666666666666669</v>
      </c>
      <c r="S11" s="128" t="s">
        <v>17</v>
      </c>
      <c r="T11" s="142">
        <f t="shared" si="3"/>
        <v>0.66666666666666663</v>
      </c>
      <c r="U11" s="140" t="s">
        <v>37</v>
      </c>
      <c r="V11" s="136">
        <v>0</v>
      </c>
      <c r="W11" s="129" t="s">
        <v>2</v>
      </c>
      <c r="X11" s="141">
        <f t="shared" si="4"/>
        <v>5.9999999999999982</v>
      </c>
      <c r="Z11" s="141" t="str">
        <f t="shared" si="5"/>
        <v>-</v>
      </c>
      <c r="AB11" s="146"/>
    </row>
    <row r="12" spans="2:28">
      <c r="B12" s="134">
        <v>7</v>
      </c>
      <c r="C12" s="135" t="s">
        <v>44</v>
      </c>
      <c r="D12" s="147" t="str">
        <f t="shared" si="0"/>
        <v>g</v>
      </c>
      <c r="E12" s="134" t="s">
        <v>16</v>
      </c>
      <c r="F12" s="136">
        <v>0.29166666666666669</v>
      </c>
      <c r="G12" s="134" t="s">
        <v>17</v>
      </c>
      <c r="H12" s="136">
        <v>0.39583333333333331</v>
      </c>
      <c r="I12" s="137" t="s">
        <v>37</v>
      </c>
      <c r="J12" s="136">
        <v>0</v>
      </c>
      <c r="K12" s="138" t="s">
        <v>2</v>
      </c>
      <c r="L12" s="141">
        <f t="shared" si="1"/>
        <v>2.4999999999999991</v>
      </c>
      <c r="N12" s="139">
        <f>'【記載例】認知症対応型共同生活介護 '!$BB$13</f>
        <v>0.29166666666666669</v>
      </c>
      <c r="O12" s="128" t="s">
        <v>17</v>
      </c>
      <c r="P12" s="139">
        <f>'【記載例】認知症対応型共同生活介護 '!$BF$13</f>
        <v>0.83333333333333337</v>
      </c>
      <c r="R12" s="142">
        <f t="shared" si="2"/>
        <v>0.29166666666666669</v>
      </c>
      <c r="S12" s="128" t="s">
        <v>17</v>
      </c>
      <c r="T12" s="142">
        <f t="shared" si="3"/>
        <v>0.39583333333333331</v>
      </c>
      <c r="U12" s="140" t="s">
        <v>37</v>
      </c>
      <c r="V12" s="136">
        <v>0</v>
      </c>
      <c r="W12" s="129" t="s">
        <v>2</v>
      </c>
      <c r="X12" s="141">
        <f t="shared" si="4"/>
        <v>2.4999999999999991</v>
      </c>
      <c r="Z12" s="141" t="str">
        <f t="shared" si="5"/>
        <v>-</v>
      </c>
      <c r="AB12" s="146"/>
    </row>
    <row r="13" spans="2:28">
      <c r="B13" s="134">
        <v>8</v>
      </c>
      <c r="C13" s="135" t="s">
        <v>45</v>
      </c>
      <c r="D13" s="147" t="str">
        <f t="shared" si="0"/>
        <v>h</v>
      </c>
      <c r="E13" s="134" t="s">
        <v>16</v>
      </c>
      <c r="F13" s="136">
        <v>0.66666666666666663</v>
      </c>
      <c r="G13" s="134" t="s">
        <v>17</v>
      </c>
      <c r="H13" s="136">
        <v>0.83333333333333337</v>
      </c>
      <c r="I13" s="137" t="s">
        <v>37</v>
      </c>
      <c r="J13" s="136">
        <v>0</v>
      </c>
      <c r="K13" s="138" t="s">
        <v>2</v>
      </c>
      <c r="L13" s="141">
        <f t="shared" si="1"/>
        <v>4.0000000000000018</v>
      </c>
      <c r="N13" s="139">
        <f>'【記載例】認知症対応型共同生活介護 '!$BB$13</f>
        <v>0.29166666666666669</v>
      </c>
      <c r="O13" s="128" t="s">
        <v>17</v>
      </c>
      <c r="P13" s="139">
        <f>'【記載例】認知症対応型共同生活介護 '!$BF$13</f>
        <v>0.83333333333333337</v>
      </c>
      <c r="R13" s="142">
        <f t="shared" si="2"/>
        <v>0.66666666666666663</v>
      </c>
      <c r="S13" s="128" t="s">
        <v>17</v>
      </c>
      <c r="T13" s="142">
        <f t="shared" si="3"/>
        <v>0.83333333333333337</v>
      </c>
      <c r="U13" s="140" t="s">
        <v>37</v>
      </c>
      <c r="V13" s="136">
        <v>0</v>
      </c>
      <c r="W13" s="129" t="s">
        <v>2</v>
      </c>
      <c r="X13" s="141">
        <f t="shared" si="4"/>
        <v>4.0000000000000018</v>
      </c>
      <c r="Z13" s="141" t="str">
        <f t="shared" si="5"/>
        <v>-</v>
      </c>
      <c r="AB13" s="146"/>
    </row>
    <row r="14" spans="2:28">
      <c r="B14" s="134">
        <v>9</v>
      </c>
      <c r="C14" s="135" t="s">
        <v>46</v>
      </c>
      <c r="D14" s="147" t="str">
        <f t="shared" si="0"/>
        <v>i</v>
      </c>
      <c r="E14" s="134" t="s">
        <v>16</v>
      </c>
      <c r="F14" s="136">
        <v>0.375</v>
      </c>
      <c r="G14" s="134" t="s">
        <v>17</v>
      </c>
      <c r="H14" s="136">
        <v>0.5</v>
      </c>
      <c r="I14" s="137" t="s">
        <v>37</v>
      </c>
      <c r="J14" s="136">
        <v>0</v>
      </c>
      <c r="K14" s="138" t="s">
        <v>2</v>
      </c>
      <c r="L14" s="141">
        <f t="shared" si="1"/>
        <v>3</v>
      </c>
      <c r="N14" s="139">
        <f>'【記載例】認知症対応型共同生活介護 '!$BB$13</f>
        <v>0.29166666666666669</v>
      </c>
      <c r="O14" s="128" t="s">
        <v>17</v>
      </c>
      <c r="P14" s="139">
        <f>'【記載例】認知症対応型共同生活介護 '!$BF$13</f>
        <v>0.83333333333333337</v>
      </c>
      <c r="R14" s="142">
        <f t="shared" si="2"/>
        <v>0.375</v>
      </c>
      <c r="S14" s="128" t="s">
        <v>17</v>
      </c>
      <c r="T14" s="142">
        <f t="shared" si="3"/>
        <v>0.5</v>
      </c>
      <c r="U14" s="140" t="s">
        <v>37</v>
      </c>
      <c r="V14" s="136">
        <v>0</v>
      </c>
      <c r="W14" s="129" t="s">
        <v>2</v>
      </c>
      <c r="X14" s="141">
        <f t="shared" si="4"/>
        <v>3</v>
      </c>
      <c r="Z14" s="141" t="str">
        <f t="shared" si="5"/>
        <v>-</v>
      </c>
      <c r="AB14" s="146"/>
    </row>
    <row r="15" spans="2:28">
      <c r="B15" s="134">
        <v>10</v>
      </c>
      <c r="C15" s="135" t="s">
        <v>47</v>
      </c>
      <c r="D15" s="147" t="str">
        <f t="shared" si="0"/>
        <v>j</v>
      </c>
      <c r="E15" s="134" t="s">
        <v>16</v>
      </c>
      <c r="F15" s="136">
        <v>0.54166666666666663</v>
      </c>
      <c r="G15" s="134" t="s">
        <v>17</v>
      </c>
      <c r="H15" s="136">
        <v>0.75</v>
      </c>
      <c r="I15" s="137" t="s">
        <v>37</v>
      </c>
      <c r="J15" s="136">
        <v>0</v>
      </c>
      <c r="K15" s="138" t="s">
        <v>2</v>
      </c>
      <c r="L15" s="141">
        <f t="shared" si="1"/>
        <v>5.0000000000000009</v>
      </c>
      <c r="N15" s="139">
        <f>'【記載例】認知症対応型共同生活介護 '!$BB$13</f>
        <v>0.29166666666666669</v>
      </c>
      <c r="O15" s="128" t="s">
        <v>17</v>
      </c>
      <c r="P15" s="139">
        <f>'【記載例】認知症対応型共同生活介護 '!$BF$13</f>
        <v>0.83333333333333337</v>
      </c>
      <c r="R15" s="142">
        <f t="shared" si="2"/>
        <v>0.54166666666666663</v>
      </c>
      <c r="S15" s="128" t="s">
        <v>17</v>
      </c>
      <c r="T15" s="142">
        <f t="shared" si="3"/>
        <v>0.75</v>
      </c>
      <c r="U15" s="140" t="s">
        <v>37</v>
      </c>
      <c r="V15" s="136">
        <v>0</v>
      </c>
      <c r="W15" s="129" t="s">
        <v>2</v>
      </c>
      <c r="X15" s="141">
        <f t="shared" si="4"/>
        <v>5.0000000000000009</v>
      </c>
      <c r="Z15" s="141" t="str">
        <f t="shared" si="5"/>
        <v>-</v>
      </c>
      <c r="AB15" s="146"/>
    </row>
    <row r="16" spans="2:28">
      <c r="B16" s="134">
        <v>11</v>
      </c>
      <c r="C16" s="135" t="s">
        <v>48</v>
      </c>
      <c r="D16" s="147" t="str">
        <f t="shared" si="0"/>
        <v>k</v>
      </c>
      <c r="E16" s="134" t="s">
        <v>16</v>
      </c>
      <c r="F16" s="136"/>
      <c r="G16" s="134" t="s">
        <v>17</v>
      </c>
      <c r="H16" s="136"/>
      <c r="I16" s="137" t="s">
        <v>37</v>
      </c>
      <c r="J16" s="136">
        <v>0</v>
      </c>
      <c r="K16" s="138" t="s">
        <v>2</v>
      </c>
      <c r="L16" s="141" t="str">
        <f t="shared" si="1"/>
        <v/>
      </c>
      <c r="N16" s="139">
        <f>'【記載例】認知症対応型共同生活介護 '!$BB$13</f>
        <v>0.29166666666666669</v>
      </c>
      <c r="O16" s="128" t="s">
        <v>17</v>
      </c>
      <c r="P16" s="139">
        <f>'【記載例】認知症対応型共同生活介護 '!$BF$13</f>
        <v>0.83333333333333337</v>
      </c>
      <c r="R16" s="142" t="str">
        <f t="shared" si="2"/>
        <v/>
      </c>
      <c r="S16" s="128" t="s">
        <v>17</v>
      </c>
      <c r="T16" s="142" t="str">
        <f t="shared" si="3"/>
        <v/>
      </c>
      <c r="U16" s="140" t="s">
        <v>37</v>
      </c>
      <c r="V16" s="136">
        <v>0</v>
      </c>
      <c r="W16" s="129" t="s">
        <v>2</v>
      </c>
      <c r="X16" s="141" t="str">
        <f t="shared" si="4"/>
        <v/>
      </c>
      <c r="Z16" s="141" t="str">
        <f t="shared" si="5"/>
        <v/>
      </c>
      <c r="AB16" s="146"/>
    </row>
    <row r="17" spans="2:28">
      <c r="B17" s="134">
        <v>12</v>
      </c>
      <c r="C17" s="135" t="s">
        <v>49</v>
      </c>
      <c r="D17" s="147" t="str">
        <f t="shared" si="0"/>
        <v>l</v>
      </c>
      <c r="E17" s="134" t="s">
        <v>16</v>
      </c>
      <c r="F17" s="136"/>
      <c r="G17" s="134" t="s">
        <v>17</v>
      </c>
      <c r="H17" s="136"/>
      <c r="I17" s="137" t="s">
        <v>37</v>
      </c>
      <c r="J17" s="136">
        <v>0</v>
      </c>
      <c r="K17" s="138" t="s">
        <v>2</v>
      </c>
      <c r="L17" s="141" t="str">
        <f t="shared" si="1"/>
        <v/>
      </c>
      <c r="N17" s="139">
        <f>'【記載例】認知症対応型共同生活介護 '!$BB$13</f>
        <v>0.29166666666666669</v>
      </c>
      <c r="O17" s="128" t="s">
        <v>17</v>
      </c>
      <c r="P17" s="139">
        <f>'【記載例】認知症対応型共同生活介護 '!$BF$13</f>
        <v>0.83333333333333337</v>
      </c>
      <c r="R17" s="142" t="str">
        <f t="shared" si="2"/>
        <v/>
      </c>
      <c r="S17" s="128" t="s">
        <v>17</v>
      </c>
      <c r="T17" s="142" t="str">
        <f t="shared" si="3"/>
        <v/>
      </c>
      <c r="U17" s="140" t="s">
        <v>37</v>
      </c>
      <c r="V17" s="136">
        <v>0</v>
      </c>
      <c r="W17" s="129" t="s">
        <v>2</v>
      </c>
      <c r="X17" s="141" t="str">
        <f t="shared" si="4"/>
        <v/>
      </c>
      <c r="Z17" s="141" t="str">
        <f t="shared" si="5"/>
        <v/>
      </c>
      <c r="AB17" s="146"/>
    </row>
    <row r="18" spans="2:28">
      <c r="B18" s="134">
        <v>13</v>
      </c>
      <c r="C18" s="135" t="s">
        <v>50</v>
      </c>
      <c r="D18" s="147" t="str">
        <f t="shared" si="0"/>
        <v>m</v>
      </c>
      <c r="E18" s="134" t="s">
        <v>16</v>
      </c>
      <c r="F18" s="136"/>
      <c r="G18" s="134" t="s">
        <v>17</v>
      </c>
      <c r="H18" s="136"/>
      <c r="I18" s="137" t="s">
        <v>37</v>
      </c>
      <c r="J18" s="136">
        <v>0</v>
      </c>
      <c r="K18" s="138" t="s">
        <v>2</v>
      </c>
      <c r="L18" s="141" t="str">
        <f t="shared" si="1"/>
        <v/>
      </c>
      <c r="N18" s="139">
        <f>'【記載例】認知症対応型共同生活介護 '!$BB$13</f>
        <v>0.29166666666666669</v>
      </c>
      <c r="O18" s="128" t="s">
        <v>17</v>
      </c>
      <c r="P18" s="139">
        <f>'【記載例】認知症対応型共同生活介護 '!$BF$13</f>
        <v>0.83333333333333337</v>
      </c>
      <c r="R18" s="142" t="str">
        <f t="shared" si="2"/>
        <v/>
      </c>
      <c r="S18" s="128" t="s">
        <v>17</v>
      </c>
      <c r="T18" s="142" t="str">
        <f t="shared" si="3"/>
        <v/>
      </c>
      <c r="U18" s="140" t="s">
        <v>37</v>
      </c>
      <c r="V18" s="136">
        <v>0</v>
      </c>
      <c r="W18" s="129" t="s">
        <v>2</v>
      </c>
      <c r="X18" s="141" t="str">
        <f t="shared" si="4"/>
        <v/>
      </c>
      <c r="Z18" s="141" t="str">
        <f t="shared" si="5"/>
        <v/>
      </c>
      <c r="AB18" s="146"/>
    </row>
    <row r="19" spans="2:28">
      <c r="B19" s="134">
        <v>14</v>
      </c>
      <c r="C19" s="135" t="s">
        <v>51</v>
      </c>
      <c r="D19" s="147" t="str">
        <f t="shared" si="0"/>
        <v>n</v>
      </c>
      <c r="E19" s="134" t="s">
        <v>16</v>
      </c>
      <c r="F19" s="136"/>
      <c r="G19" s="134" t="s">
        <v>17</v>
      </c>
      <c r="H19" s="136"/>
      <c r="I19" s="137" t="s">
        <v>37</v>
      </c>
      <c r="J19" s="136">
        <v>0</v>
      </c>
      <c r="K19" s="138" t="s">
        <v>2</v>
      </c>
      <c r="L19" s="141" t="str">
        <f t="shared" si="1"/>
        <v/>
      </c>
      <c r="N19" s="139">
        <f>'【記載例】認知症対応型共同生活介護 '!$BB$13</f>
        <v>0.29166666666666669</v>
      </c>
      <c r="O19" s="128" t="s">
        <v>17</v>
      </c>
      <c r="P19" s="139">
        <f>'【記載例】認知症対応型共同生活介護 '!$BF$13</f>
        <v>0.83333333333333337</v>
      </c>
      <c r="R19" s="142" t="str">
        <f t="shared" si="2"/>
        <v/>
      </c>
      <c r="S19" s="128" t="s">
        <v>17</v>
      </c>
      <c r="T19" s="142" t="str">
        <f t="shared" si="3"/>
        <v/>
      </c>
      <c r="U19" s="140" t="s">
        <v>37</v>
      </c>
      <c r="V19" s="136">
        <v>0</v>
      </c>
      <c r="W19" s="129" t="s">
        <v>2</v>
      </c>
      <c r="X19" s="141" t="str">
        <f t="shared" si="4"/>
        <v/>
      </c>
      <c r="Z19" s="141" t="str">
        <f t="shared" si="5"/>
        <v/>
      </c>
      <c r="AB19" s="146"/>
    </row>
    <row r="20" spans="2:28">
      <c r="B20" s="134">
        <v>15</v>
      </c>
      <c r="C20" s="277" t="s">
        <v>187</v>
      </c>
      <c r="D20" s="147" t="str">
        <f t="shared" si="0"/>
        <v>明</v>
      </c>
      <c r="E20" s="134" t="s">
        <v>16</v>
      </c>
      <c r="F20" s="136">
        <v>0</v>
      </c>
      <c r="G20" s="134" t="s">
        <v>17</v>
      </c>
      <c r="H20" s="136">
        <v>0.41666666666666669</v>
      </c>
      <c r="I20" s="137" t="s">
        <v>37</v>
      </c>
      <c r="J20" s="136">
        <v>4.1666666666666664E-2</v>
      </c>
      <c r="K20" s="138" t="s">
        <v>2</v>
      </c>
      <c r="L20" s="141">
        <f t="shared" si="1"/>
        <v>9</v>
      </c>
      <c r="N20" s="139">
        <f>'【記載例】認知症対応型共同生活介護 '!$BB$13</f>
        <v>0.29166666666666669</v>
      </c>
      <c r="O20" s="128" t="s">
        <v>17</v>
      </c>
      <c r="P20" s="139">
        <f>'【記載例】認知症対応型共同生活介護 '!$BF$13</f>
        <v>0.83333333333333337</v>
      </c>
      <c r="R20" s="142">
        <f t="shared" si="2"/>
        <v>0.29166666666666669</v>
      </c>
      <c r="S20" s="128" t="s">
        <v>17</v>
      </c>
      <c r="T20" s="142">
        <f t="shared" si="3"/>
        <v>0.41666666666666669</v>
      </c>
      <c r="U20" s="140" t="s">
        <v>37</v>
      </c>
      <c r="V20" s="136">
        <v>0</v>
      </c>
      <c r="W20" s="129" t="s">
        <v>2</v>
      </c>
      <c r="X20" s="141">
        <f t="shared" si="4"/>
        <v>3</v>
      </c>
      <c r="Z20" s="141">
        <f t="shared" si="5"/>
        <v>6</v>
      </c>
      <c r="AB20" s="146"/>
    </row>
    <row r="21" spans="2:28">
      <c r="B21" s="134">
        <v>16</v>
      </c>
      <c r="C21" s="277" t="s">
        <v>188</v>
      </c>
      <c r="D21" s="147" t="str">
        <f t="shared" si="0"/>
        <v>入</v>
      </c>
      <c r="E21" s="134" t="s">
        <v>16</v>
      </c>
      <c r="F21" s="136">
        <v>0.70833333333333337</v>
      </c>
      <c r="G21" s="134" t="s">
        <v>17</v>
      </c>
      <c r="H21" s="136">
        <v>0</v>
      </c>
      <c r="I21" s="137" t="s">
        <v>37</v>
      </c>
      <c r="J21" s="136">
        <v>4.1666666666666664E-2</v>
      </c>
      <c r="K21" s="138" t="s">
        <v>2</v>
      </c>
      <c r="L21" s="141">
        <f t="shared" si="1"/>
        <v>5.9999999999999991</v>
      </c>
      <c r="N21" s="139">
        <f>'【記載例】認知症対応型共同生活介護 '!$BB$13</f>
        <v>0.29166666666666669</v>
      </c>
      <c r="O21" s="128" t="s">
        <v>17</v>
      </c>
      <c r="P21" s="139">
        <f>'【記載例】認知症対応型共同生活介護 '!$BF$13</f>
        <v>0.83333333333333337</v>
      </c>
      <c r="R21" s="142">
        <f t="shared" si="2"/>
        <v>0.70833333333333337</v>
      </c>
      <c r="S21" s="128" t="s">
        <v>17</v>
      </c>
      <c r="T21" s="142">
        <f t="shared" si="3"/>
        <v>0.83333333333333337</v>
      </c>
      <c r="U21" s="140" t="s">
        <v>37</v>
      </c>
      <c r="V21" s="136">
        <v>0</v>
      </c>
      <c r="W21" s="129" t="s">
        <v>2</v>
      </c>
      <c r="X21" s="141">
        <f t="shared" si="4"/>
        <v>3</v>
      </c>
      <c r="Z21" s="141">
        <f t="shared" si="5"/>
        <v>2.9999999999999991</v>
      </c>
      <c r="AB21" s="146"/>
    </row>
    <row r="22" spans="2:28">
      <c r="B22" s="134">
        <v>17</v>
      </c>
      <c r="C22" s="277" t="s">
        <v>218</v>
      </c>
      <c r="D22" s="147" t="str">
        <f t="shared" si="0"/>
        <v>有休</v>
      </c>
      <c r="E22" s="134" t="s">
        <v>16</v>
      </c>
      <c r="F22" s="136">
        <v>0</v>
      </c>
      <c r="G22" s="134" t="s">
        <v>17</v>
      </c>
      <c r="H22" s="136">
        <v>0</v>
      </c>
      <c r="I22" s="137" t="s">
        <v>37</v>
      </c>
      <c r="J22" s="136">
        <v>0</v>
      </c>
      <c r="K22" s="138" t="s">
        <v>2</v>
      </c>
      <c r="L22" s="141">
        <f t="shared" si="1"/>
        <v>0</v>
      </c>
      <c r="N22" s="136"/>
      <c r="O22" s="128" t="s">
        <v>17</v>
      </c>
      <c r="P22" s="136"/>
      <c r="R22" s="142" t="str">
        <f t="shared" si="2"/>
        <v/>
      </c>
      <c r="S22" s="128" t="s">
        <v>17</v>
      </c>
      <c r="T22" s="142">
        <f t="shared" si="3"/>
        <v>0</v>
      </c>
      <c r="U22" s="140" t="s">
        <v>37</v>
      </c>
      <c r="V22" s="136">
        <v>0</v>
      </c>
      <c r="W22" s="129" t="s">
        <v>2</v>
      </c>
      <c r="X22" s="141" t="str">
        <f t="shared" si="4"/>
        <v/>
      </c>
      <c r="Z22" s="141">
        <f t="shared" si="5"/>
        <v>0</v>
      </c>
      <c r="AB22" s="146"/>
    </row>
    <row r="23" spans="2:28">
      <c r="B23" s="134">
        <v>18</v>
      </c>
      <c r="C23" s="278" t="s">
        <v>52</v>
      </c>
      <c r="D23" s="279" t="str">
        <f t="shared" si="0"/>
        <v>r</v>
      </c>
      <c r="E23" s="280" t="s">
        <v>16</v>
      </c>
      <c r="F23" s="281"/>
      <c r="G23" s="280" t="s">
        <v>17</v>
      </c>
      <c r="H23" s="281"/>
      <c r="I23" s="282" t="s">
        <v>37</v>
      </c>
      <c r="J23" s="281"/>
      <c r="K23" s="283" t="s">
        <v>2</v>
      </c>
      <c r="L23" s="278">
        <v>1</v>
      </c>
      <c r="M23" s="284"/>
      <c r="N23" s="278"/>
      <c r="O23" s="280" t="s">
        <v>17</v>
      </c>
      <c r="P23" s="278"/>
      <c r="Q23" s="283"/>
      <c r="R23" s="278"/>
      <c r="S23" s="280" t="s">
        <v>17</v>
      </c>
      <c r="T23" s="278"/>
      <c r="U23" s="282" t="s">
        <v>37</v>
      </c>
      <c r="V23" s="281"/>
      <c r="W23" s="283" t="s">
        <v>2</v>
      </c>
      <c r="X23" s="285">
        <v>1</v>
      </c>
      <c r="Y23" s="283"/>
      <c r="Z23" s="285" t="s">
        <v>36</v>
      </c>
      <c r="AA23" s="284"/>
      <c r="AB23" s="286"/>
    </row>
    <row r="24" spans="2:28">
      <c r="B24" s="134">
        <v>19</v>
      </c>
      <c r="C24" s="278" t="s">
        <v>53</v>
      </c>
      <c r="D24" s="279" t="str">
        <f t="shared" si="0"/>
        <v>s</v>
      </c>
      <c r="E24" s="280" t="s">
        <v>16</v>
      </c>
      <c r="F24" s="281"/>
      <c r="G24" s="280" t="s">
        <v>17</v>
      </c>
      <c r="H24" s="281"/>
      <c r="I24" s="282" t="s">
        <v>37</v>
      </c>
      <c r="J24" s="281"/>
      <c r="K24" s="283" t="s">
        <v>2</v>
      </c>
      <c r="L24" s="278">
        <v>2</v>
      </c>
      <c r="M24" s="284"/>
      <c r="N24" s="278"/>
      <c r="O24" s="280" t="s">
        <v>17</v>
      </c>
      <c r="P24" s="278"/>
      <c r="Q24" s="283"/>
      <c r="R24" s="278"/>
      <c r="S24" s="280" t="s">
        <v>17</v>
      </c>
      <c r="T24" s="278"/>
      <c r="U24" s="282" t="s">
        <v>37</v>
      </c>
      <c r="V24" s="281"/>
      <c r="W24" s="283" t="s">
        <v>2</v>
      </c>
      <c r="X24" s="285">
        <v>2</v>
      </c>
      <c r="Y24" s="283"/>
      <c r="Z24" s="285" t="s">
        <v>36</v>
      </c>
      <c r="AA24" s="284"/>
      <c r="AB24" s="286"/>
    </row>
    <row r="25" spans="2:28">
      <c r="B25" s="134">
        <v>20</v>
      </c>
      <c r="C25" s="278" t="s">
        <v>54</v>
      </c>
      <c r="D25" s="279" t="str">
        <f t="shared" si="0"/>
        <v>t</v>
      </c>
      <c r="E25" s="280" t="s">
        <v>16</v>
      </c>
      <c r="F25" s="281"/>
      <c r="G25" s="280" t="s">
        <v>17</v>
      </c>
      <c r="H25" s="281"/>
      <c r="I25" s="282" t="s">
        <v>37</v>
      </c>
      <c r="J25" s="281"/>
      <c r="K25" s="283" t="s">
        <v>2</v>
      </c>
      <c r="L25" s="278">
        <v>3</v>
      </c>
      <c r="M25" s="284"/>
      <c r="N25" s="278"/>
      <c r="O25" s="280" t="s">
        <v>17</v>
      </c>
      <c r="P25" s="278"/>
      <c r="Q25" s="283"/>
      <c r="R25" s="278"/>
      <c r="S25" s="280" t="s">
        <v>17</v>
      </c>
      <c r="T25" s="278"/>
      <c r="U25" s="282" t="s">
        <v>37</v>
      </c>
      <c r="V25" s="281"/>
      <c r="W25" s="283" t="s">
        <v>2</v>
      </c>
      <c r="X25" s="285">
        <v>3</v>
      </c>
      <c r="Y25" s="283"/>
      <c r="Z25" s="285" t="s">
        <v>36</v>
      </c>
      <c r="AA25" s="284"/>
      <c r="AB25" s="286"/>
    </row>
    <row r="26" spans="2:28">
      <c r="B26" s="134">
        <v>21</v>
      </c>
      <c r="C26" s="278" t="s">
        <v>55</v>
      </c>
      <c r="D26" s="279" t="str">
        <f t="shared" si="0"/>
        <v>u</v>
      </c>
      <c r="E26" s="280" t="s">
        <v>16</v>
      </c>
      <c r="F26" s="281"/>
      <c r="G26" s="280" t="s">
        <v>17</v>
      </c>
      <c r="H26" s="281"/>
      <c r="I26" s="282" t="s">
        <v>37</v>
      </c>
      <c r="J26" s="281"/>
      <c r="K26" s="283" t="s">
        <v>2</v>
      </c>
      <c r="L26" s="278">
        <v>4</v>
      </c>
      <c r="M26" s="284"/>
      <c r="N26" s="278"/>
      <c r="O26" s="280" t="s">
        <v>17</v>
      </c>
      <c r="P26" s="278"/>
      <c r="Q26" s="283"/>
      <c r="R26" s="278"/>
      <c r="S26" s="280" t="s">
        <v>17</v>
      </c>
      <c r="T26" s="278"/>
      <c r="U26" s="282" t="s">
        <v>37</v>
      </c>
      <c r="V26" s="281"/>
      <c r="W26" s="283" t="s">
        <v>2</v>
      </c>
      <c r="X26" s="285">
        <v>4</v>
      </c>
      <c r="Y26" s="283"/>
      <c r="Z26" s="285" t="s">
        <v>36</v>
      </c>
      <c r="AA26" s="284"/>
      <c r="AB26" s="286"/>
    </row>
    <row r="27" spans="2:28">
      <c r="B27" s="134">
        <v>22</v>
      </c>
      <c r="C27" s="278" t="s">
        <v>56</v>
      </c>
      <c r="D27" s="279" t="str">
        <f t="shared" si="0"/>
        <v>v</v>
      </c>
      <c r="E27" s="280" t="s">
        <v>16</v>
      </c>
      <c r="F27" s="281"/>
      <c r="G27" s="280" t="s">
        <v>17</v>
      </c>
      <c r="H27" s="281"/>
      <c r="I27" s="282" t="s">
        <v>37</v>
      </c>
      <c r="J27" s="281"/>
      <c r="K27" s="283" t="s">
        <v>2</v>
      </c>
      <c r="L27" s="278">
        <v>5</v>
      </c>
      <c r="M27" s="284"/>
      <c r="N27" s="278"/>
      <c r="O27" s="280" t="s">
        <v>17</v>
      </c>
      <c r="P27" s="278"/>
      <c r="Q27" s="283"/>
      <c r="R27" s="278"/>
      <c r="S27" s="280" t="s">
        <v>17</v>
      </c>
      <c r="T27" s="278"/>
      <c r="U27" s="282" t="s">
        <v>37</v>
      </c>
      <c r="V27" s="281"/>
      <c r="W27" s="283" t="s">
        <v>2</v>
      </c>
      <c r="X27" s="285">
        <v>5</v>
      </c>
      <c r="Y27" s="283"/>
      <c r="Z27" s="285" t="s">
        <v>36</v>
      </c>
      <c r="AA27" s="284"/>
      <c r="AB27" s="286"/>
    </row>
    <row r="28" spans="2:28">
      <c r="B28" s="134">
        <v>23</v>
      </c>
      <c r="C28" s="278" t="s">
        <v>57</v>
      </c>
      <c r="D28" s="279" t="str">
        <f t="shared" si="0"/>
        <v>w</v>
      </c>
      <c r="E28" s="280" t="s">
        <v>16</v>
      </c>
      <c r="F28" s="281"/>
      <c r="G28" s="280" t="s">
        <v>17</v>
      </c>
      <c r="H28" s="281"/>
      <c r="I28" s="282" t="s">
        <v>37</v>
      </c>
      <c r="J28" s="281"/>
      <c r="K28" s="283" t="s">
        <v>2</v>
      </c>
      <c r="L28" s="278">
        <v>6</v>
      </c>
      <c r="M28" s="284"/>
      <c r="N28" s="278"/>
      <c r="O28" s="280" t="s">
        <v>17</v>
      </c>
      <c r="P28" s="278"/>
      <c r="Q28" s="283"/>
      <c r="R28" s="278"/>
      <c r="S28" s="280" t="s">
        <v>17</v>
      </c>
      <c r="T28" s="278"/>
      <c r="U28" s="282" t="s">
        <v>37</v>
      </c>
      <c r="V28" s="281"/>
      <c r="W28" s="283" t="s">
        <v>2</v>
      </c>
      <c r="X28" s="285">
        <v>6</v>
      </c>
      <c r="Y28" s="283"/>
      <c r="Z28" s="285" t="s">
        <v>36</v>
      </c>
      <c r="AA28" s="284"/>
      <c r="AB28" s="286"/>
    </row>
    <row r="29" spans="2:28">
      <c r="B29" s="134">
        <v>24</v>
      </c>
      <c r="C29" s="278" t="s">
        <v>58</v>
      </c>
      <c r="D29" s="279" t="str">
        <f t="shared" si="0"/>
        <v>x</v>
      </c>
      <c r="E29" s="280" t="s">
        <v>16</v>
      </c>
      <c r="F29" s="281"/>
      <c r="G29" s="280" t="s">
        <v>17</v>
      </c>
      <c r="H29" s="281"/>
      <c r="I29" s="282" t="s">
        <v>37</v>
      </c>
      <c r="J29" s="281"/>
      <c r="K29" s="283" t="s">
        <v>2</v>
      </c>
      <c r="L29" s="278">
        <v>7</v>
      </c>
      <c r="M29" s="284"/>
      <c r="N29" s="278"/>
      <c r="O29" s="280" t="s">
        <v>17</v>
      </c>
      <c r="P29" s="278"/>
      <c r="Q29" s="283"/>
      <c r="R29" s="278"/>
      <c r="S29" s="280" t="s">
        <v>17</v>
      </c>
      <c r="T29" s="278"/>
      <c r="U29" s="282" t="s">
        <v>37</v>
      </c>
      <c r="V29" s="281"/>
      <c r="W29" s="283" t="s">
        <v>2</v>
      </c>
      <c r="X29" s="285">
        <v>7</v>
      </c>
      <c r="Y29" s="283"/>
      <c r="Z29" s="285" t="s">
        <v>36</v>
      </c>
      <c r="AA29" s="284"/>
      <c r="AB29" s="286"/>
    </row>
    <row r="30" spans="2:28">
      <c r="B30" s="134">
        <v>25</v>
      </c>
      <c r="C30" s="278" t="s">
        <v>59</v>
      </c>
      <c r="D30" s="279" t="str">
        <f t="shared" si="0"/>
        <v>y</v>
      </c>
      <c r="E30" s="280" t="s">
        <v>16</v>
      </c>
      <c r="F30" s="281"/>
      <c r="G30" s="280" t="s">
        <v>17</v>
      </c>
      <c r="H30" s="281"/>
      <c r="I30" s="282" t="s">
        <v>37</v>
      </c>
      <c r="J30" s="281"/>
      <c r="K30" s="283" t="s">
        <v>2</v>
      </c>
      <c r="L30" s="278">
        <v>8</v>
      </c>
      <c r="M30" s="284"/>
      <c r="N30" s="278"/>
      <c r="O30" s="280" t="s">
        <v>17</v>
      </c>
      <c r="P30" s="278"/>
      <c r="Q30" s="283"/>
      <c r="R30" s="278"/>
      <c r="S30" s="280" t="s">
        <v>17</v>
      </c>
      <c r="T30" s="278"/>
      <c r="U30" s="282" t="s">
        <v>37</v>
      </c>
      <c r="V30" s="281"/>
      <c r="W30" s="283" t="s">
        <v>2</v>
      </c>
      <c r="X30" s="285">
        <v>8</v>
      </c>
      <c r="Y30" s="283"/>
      <c r="Z30" s="285" t="s">
        <v>36</v>
      </c>
      <c r="AA30" s="284"/>
      <c r="AB30" s="286"/>
    </row>
    <row r="31" spans="2:28">
      <c r="B31" s="134">
        <v>26</v>
      </c>
      <c r="C31" s="278" t="s">
        <v>60</v>
      </c>
      <c r="D31" s="279" t="str">
        <f t="shared" si="0"/>
        <v>z</v>
      </c>
      <c r="E31" s="280" t="s">
        <v>16</v>
      </c>
      <c r="F31" s="281"/>
      <c r="G31" s="280" t="s">
        <v>17</v>
      </c>
      <c r="H31" s="281"/>
      <c r="I31" s="282" t="s">
        <v>37</v>
      </c>
      <c r="J31" s="281"/>
      <c r="K31" s="283" t="s">
        <v>2</v>
      </c>
      <c r="L31" s="278">
        <v>1</v>
      </c>
      <c r="M31" s="284"/>
      <c r="N31" s="278"/>
      <c r="O31" s="280" t="s">
        <v>17</v>
      </c>
      <c r="P31" s="278"/>
      <c r="Q31" s="283"/>
      <c r="R31" s="278"/>
      <c r="S31" s="280" t="s">
        <v>17</v>
      </c>
      <c r="T31" s="278"/>
      <c r="U31" s="282" t="s">
        <v>37</v>
      </c>
      <c r="V31" s="281"/>
      <c r="W31" s="283" t="s">
        <v>2</v>
      </c>
      <c r="X31" s="285" t="s">
        <v>36</v>
      </c>
      <c r="Y31" s="283"/>
      <c r="Z31" s="285">
        <v>1</v>
      </c>
      <c r="AA31" s="284"/>
      <c r="AB31" s="286"/>
    </row>
    <row r="32" spans="2:28">
      <c r="B32" s="134">
        <v>27</v>
      </c>
      <c r="C32" s="278" t="s">
        <v>58</v>
      </c>
      <c r="D32" s="279" t="str">
        <f t="shared" si="0"/>
        <v>x</v>
      </c>
      <c r="E32" s="280" t="s">
        <v>16</v>
      </c>
      <c r="F32" s="281"/>
      <c r="G32" s="280" t="s">
        <v>17</v>
      </c>
      <c r="H32" s="281"/>
      <c r="I32" s="282" t="s">
        <v>37</v>
      </c>
      <c r="J32" s="281"/>
      <c r="K32" s="283" t="s">
        <v>2</v>
      </c>
      <c r="L32" s="278">
        <v>2</v>
      </c>
      <c r="M32" s="284"/>
      <c r="N32" s="278"/>
      <c r="O32" s="280" t="s">
        <v>17</v>
      </c>
      <c r="P32" s="278"/>
      <c r="Q32" s="283"/>
      <c r="R32" s="278"/>
      <c r="S32" s="280" t="s">
        <v>17</v>
      </c>
      <c r="T32" s="278"/>
      <c r="U32" s="282" t="s">
        <v>37</v>
      </c>
      <c r="V32" s="281"/>
      <c r="W32" s="283" t="s">
        <v>2</v>
      </c>
      <c r="X32" s="285" t="s">
        <v>36</v>
      </c>
      <c r="Y32" s="283"/>
      <c r="Z32" s="285">
        <v>2</v>
      </c>
      <c r="AA32" s="284"/>
      <c r="AB32" s="286"/>
    </row>
    <row r="33" spans="2:28">
      <c r="B33" s="134">
        <v>28</v>
      </c>
      <c r="C33" s="278" t="s">
        <v>63</v>
      </c>
      <c r="D33" s="279" t="str">
        <f t="shared" si="0"/>
        <v>aa</v>
      </c>
      <c r="E33" s="280" t="s">
        <v>16</v>
      </c>
      <c r="F33" s="281"/>
      <c r="G33" s="280" t="s">
        <v>17</v>
      </c>
      <c r="H33" s="281"/>
      <c r="I33" s="282" t="s">
        <v>37</v>
      </c>
      <c r="J33" s="281"/>
      <c r="K33" s="283" t="s">
        <v>2</v>
      </c>
      <c r="L33" s="278">
        <v>3</v>
      </c>
      <c r="M33" s="284"/>
      <c r="N33" s="278"/>
      <c r="O33" s="280" t="s">
        <v>17</v>
      </c>
      <c r="P33" s="278"/>
      <c r="Q33" s="283"/>
      <c r="R33" s="278"/>
      <c r="S33" s="280" t="s">
        <v>17</v>
      </c>
      <c r="T33" s="278"/>
      <c r="U33" s="282" t="s">
        <v>37</v>
      </c>
      <c r="V33" s="281"/>
      <c r="W33" s="283" t="s">
        <v>2</v>
      </c>
      <c r="X33" s="285" t="s">
        <v>36</v>
      </c>
      <c r="Y33" s="283"/>
      <c r="Z33" s="285">
        <v>3</v>
      </c>
      <c r="AA33" s="284"/>
      <c r="AB33" s="286"/>
    </row>
    <row r="34" spans="2:28">
      <c r="B34" s="134">
        <v>29</v>
      </c>
      <c r="C34" s="278" t="s">
        <v>64</v>
      </c>
      <c r="D34" s="279" t="str">
        <f t="shared" si="0"/>
        <v>ab</v>
      </c>
      <c r="E34" s="280" t="s">
        <v>16</v>
      </c>
      <c r="F34" s="281"/>
      <c r="G34" s="280" t="s">
        <v>17</v>
      </c>
      <c r="H34" s="281"/>
      <c r="I34" s="282" t="s">
        <v>37</v>
      </c>
      <c r="J34" s="281"/>
      <c r="K34" s="283" t="s">
        <v>2</v>
      </c>
      <c r="L34" s="278">
        <v>4</v>
      </c>
      <c r="M34" s="284"/>
      <c r="N34" s="278"/>
      <c r="O34" s="280" t="s">
        <v>17</v>
      </c>
      <c r="P34" s="278"/>
      <c r="Q34" s="283"/>
      <c r="R34" s="278"/>
      <c r="S34" s="280" t="s">
        <v>17</v>
      </c>
      <c r="T34" s="278"/>
      <c r="U34" s="282" t="s">
        <v>37</v>
      </c>
      <c r="V34" s="281"/>
      <c r="W34" s="283" t="s">
        <v>2</v>
      </c>
      <c r="X34" s="285" t="s">
        <v>36</v>
      </c>
      <c r="Y34" s="283"/>
      <c r="Z34" s="285">
        <v>4</v>
      </c>
      <c r="AA34" s="284"/>
      <c r="AB34" s="286"/>
    </row>
    <row r="35" spans="2:28">
      <c r="B35" s="134">
        <v>30</v>
      </c>
      <c r="C35" s="278" t="s">
        <v>65</v>
      </c>
      <c r="D35" s="279" t="str">
        <f t="shared" si="0"/>
        <v>ac</v>
      </c>
      <c r="E35" s="280" t="s">
        <v>16</v>
      </c>
      <c r="F35" s="281"/>
      <c r="G35" s="280" t="s">
        <v>17</v>
      </c>
      <c r="H35" s="281"/>
      <c r="I35" s="282" t="s">
        <v>37</v>
      </c>
      <c r="J35" s="281"/>
      <c r="K35" s="283" t="s">
        <v>2</v>
      </c>
      <c r="L35" s="278">
        <v>5</v>
      </c>
      <c r="M35" s="284"/>
      <c r="N35" s="278"/>
      <c r="O35" s="280" t="s">
        <v>17</v>
      </c>
      <c r="P35" s="278"/>
      <c r="Q35" s="283"/>
      <c r="R35" s="278"/>
      <c r="S35" s="280" t="s">
        <v>17</v>
      </c>
      <c r="T35" s="278"/>
      <c r="U35" s="282" t="s">
        <v>37</v>
      </c>
      <c r="V35" s="281"/>
      <c r="W35" s="283" t="s">
        <v>2</v>
      </c>
      <c r="X35" s="285" t="s">
        <v>36</v>
      </c>
      <c r="Y35" s="283"/>
      <c r="Z35" s="285">
        <v>5</v>
      </c>
      <c r="AA35" s="284"/>
      <c r="AB35" s="286"/>
    </row>
    <row r="36" spans="2:28">
      <c r="B36" s="134">
        <v>31</v>
      </c>
      <c r="C36" s="278" t="s">
        <v>66</v>
      </c>
      <c r="D36" s="279" t="str">
        <f t="shared" si="0"/>
        <v>ad</v>
      </c>
      <c r="E36" s="280" t="s">
        <v>16</v>
      </c>
      <c r="F36" s="281"/>
      <c r="G36" s="280" t="s">
        <v>17</v>
      </c>
      <c r="H36" s="281"/>
      <c r="I36" s="282" t="s">
        <v>37</v>
      </c>
      <c r="J36" s="281"/>
      <c r="K36" s="283" t="s">
        <v>2</v>
      </c>
      <c r="L36" s="278">
        <v>6</v>
      </c>
      <c r="M36" s="284"/>
      <c r="N36" s="278"/>
      <c r="O36" s="280" t="s">
        <v>17</v>
      </c>
      <c r="P36" s="278"/>
      <c r="Q36" s="283"/>
      <c r="R36" s="278"/>
      <c r="S36" s="280" t="s">
        <v>17</v>
      </c>
      <c r="T36" s="278"/>
      <c r="U36" s="282" t="s">
        <v>37</v>
      </c>
      <c r="V36" s="281"/>
      <c r="W36" s="283" t="s">
        <v>2</v>
      </c>
      <c r="X36" s="285" t="s">
        <v>36</v>
      </c>
      <c r="Y36" s="283"/>
      <c r="Z36" s="285">
        <v>6</v>
      </c>
      <c r="AA36" s="284"/>
      <c r="AB36" s="286"/>
    </row>
    <row r="37" spans="2:28">
      <c r="B37" s="134">
        <v>32</v>
      </c>
      <c r="C37" s="278" t="s">
        <v>67</v>
      </c>
      <c r="D37" s="279" t="str">
        <f t="shared" si="0"/>
        <v>ae</v>
      </c>
      <c r="E37" s="280" t="s">
        <v>16</v>
      </c>
      <c r="F37" s="281"/>
      <c r="G37" s="280" t="s">
        <v>17</v>
      </c>
      <c r="H37" s="281"/>
      <c r="I37" s="282" t="s">
        <v>37</v>
      </c>
      <c r="J37" s="281"/>
      <c r="K37" s="283" t="s">
        <v>2</v>
      </c>
      <c r="L37" s="278">
        <v>7</v>
      </c>
      <c r="M37" s="284"/>
      <c r="N37" s="278"/>
      <c r="O37" s="280" t="s">
        <v>17</v>
      </c>
      <c r="P37" s="278"/>
      <c r="Q37" s="283"/>
      <c r="R37" s="278"/>
      <c r="S37" s="280" t="s">
        <v>17</v>
      </c>
      <c r="T37" s="278"/>
      <c r="U37" s="282" t="s">
        <v>37</v>
      </c>
      <c r="V37" s="281"/>
      <c r="W37" s="283" t="s">
        <v>2</v>
      </c>
      <c r="X37" s="285" t="s">
        <v>36</v>
      </c>
      <c r="Y37" s="283"/>
      <c r="Z37" s="285">
        <v>7</v>
      </c>
      <c r="AA37" s="284"/>
      <c r="AB37" s="286"/>
    </row>
    <row r="38" spans="2:28">
      <c r="B38" s="134">
        <v>33</v>
      </c>
      <c r="C38" s="278" t="s">
        <v>68</v>
      </c>
      <c r="D38" s="279" t="str">
        <f t="shared" si="0"/>
        <v>af</v>
      </c>
      <c r="E38" s="280" t="s">
        <v>16</v>
      </c>
      <c r="F38" s="281"/>
      <c r="G38" s="280" t="s">
        <v>17</v>
      </c>
      <c r="H38" s="281"/>
      <c r="I38" s="282" t="s">
        <v>37</v>
      </c>
      <c r="J38" s="281"/>
      <c r="K38" s="283" t="s">
        <v>2</v>
      </c>
      <c r="L38" s="278">
        <v>8</v>
      </c>
      <c r="M38" s="284"/>
      <c r="N38" s="278"/>
      <c r="O38" s="280" t="s">
        <v>17</v>
      </c>
      <c r="P38" s="278"/>
      <c r="Q38" s="283"/>
      <c r="R38" s="278"/>
      <c r="S38" s="280" t="s">
        <v>17</v>
      </c>
      <c r="T38" s="278"/>
      <c r="U38" s="282" t="s">
        <v>37</v>
      </c>
      <c r="V38" s="281"/>
      <c r="W38" s="283" t="s">
        <v>2</v>
      </c>
      <c r="X38" s="285" t="s">
        <v>36</v>
      </c>
      <c r="Y38" s="283"/>
      <c r="Z38" s="285">
        <v>8</v>
      </c>
      <c r="AA38" s="284"/>
      <c r="AB38" s="286"/>
    </row>
    <row r="39" spans="2:28">
      <c r="B39" s="134">
        <v>34</v>
      </c>
      <c r="C39" s="148" t="s">
        <v>189</v>
      </c>
      <c r="D39" s="147"/>
      <c r="E39" s="134" t="s">
        <v>16</v>
      </c>
      <c r="F39" s="136">
        <v>0</v>
      </c>
      <c r="G39" s="134" t="s">
        <v>17</v>
      </c>
      <c r="H39" s="136">
        <v>0.41666666666666669</v>
      </c>
      <c r="I39" s="137" t="s">
        <v>37</v>
      </c>
      <c r="J39" s="136">
        <v>4.1666666666666664E-2</v>
      </c>
      <c r="K39" s="138" t="s">
        <v>2</v>
      </c>
      <c r="L39" s="141">
        <f>IF(OR(F39="",H39=""),"",(H39+IF(F39&gt;H39,1,0)-F39-J39)*24)</f>
        <v>9</v>
      </c>
      <c r="N39" s="139">
        <f>'【記載例】認知症対応型共同生活介護 '!$BB$13</f>
        <v>0.29166666666666669</v>
      </c>
      <c r="O39" s="128" t="s">
        <v>17</v>
      </c>
      <c r="P39" s="139">
        <f>'【記載例】認知症対応型共同生活介護 '!$BF$13</f>
        <v>0.83333333333333337</v>
      </c>
      <c r="R39" s="142">
        <f>IF(F39="","",IF(F39&lt;N39,N39,IF(F39&gt;=P39,"",F39)))</f>
        <v>0.29166666666666669</v>
      </c>
      <c r="S39" s="128" t="s">
        <v>17</v>
      </c>
      <c r="T39" s="142">
        <f>IF(H39="","",IF(H39&gt;F39,IF(H39&lt;P39,H39,P39),P39))</f>
        <v>0.41666666666666669</v>
      </c>
      <c r="U39" s="140" t="s">
        <v>37</v>
      </c>
      <c r="V39" s="136">
        <v>0</v>
      </c>
      <c r="W39" s="129" t="s">
        <v>2</v>
      </c>
      <c r="X39" s="141">
        <f>IF(R39="","",IF((T39+IF(R39&gt;T39,1,0)-R39-V39)*24=0,"",(T39+IF(R39&gt;T39,1,0)-R39-V39)*24))</f>
        <v>3</v>
      </c>
      <c r="Z39" s="141">
        <f t="shared" ref="Z39:Z47" si="6">IF(X39="",L39,IF(OR(L39-X39=0,L39-X39&lt;0),"-",L39-X39))</f>
        <v>6</v>
      </c>
      <c r="AB39" s="146"/>
    </row>
    <row r="40" spans="2:28">
      <c r="B40" s="134"/>
      <c r="C40" s="149" t="s">
        <v>36</v>
      </c>
      <c r="D40" s="147"/>
      <c r="E40" s="134" t="s">
        <v>16</v>
      </c>
      <c r="F40" s="136">
        <v>0.70833333333333337</v>
      </c>
      <c r="G40" s="134" t="s">
        <v>17</v>
      </c>
      <c r="H40" s="136">
        <v>0</v>
      </c>
      <c r="I40" s="137" t="s">
        <v>37</v>
      </c>
      <c r="J40" s="136">
        <v>4.1666666666666664E-2</v>
      </c>
      <c r="K40" s="138" t="s">
        <v>2</v>
      </c>
      <c r="L40" s="141">
        <f>IF(OR(F40="",H40=""),"",(H40+IF(F40&gt;H40,1,0)-F40-J40)*24)</f>
        <v>5.9999999999999991</v>
      </c>
      <c r="N40" s="139">
        <f>'【記載例】認知症対応型共同生活介護 '!$BB$13</f>
        <v>0.29166666666666669</v>
      </c>
      <c r="O40" s="128" t="s">
        <v>17</v>
      </c>
      <c r="P40" s="139">
        <f>'【記載例】認知症対応型共同生活介護 '!$BF$13</f>
        <v>0.83333333333333337</v>
      </c>
      <c r="R40" s="142">
        <f>IF(F40="","",IF(F40&lt;N40,N40,IF(F40&gt;=P40,"",F40)))</f>
        <v>0.70833333333333337</v>
      </c>
      <c r="S40" s="128" t="s">
        <v>17</v>
      </c>
      <c r="T40" s="142">
        <f>IF(H40="","",IF(H40&gt;F40,IF(H40&lt;P40,H40,P40),P40))</f>
        <v>0.83333333333333337</v>
      </c>
      <c r="U40" s="140" t="s">
        <v>37</v>
      </c>
      <c r="V40" s="136">
        <v>0</v>
      </c>
      <c r="W40" s="129" t="s">
        <v>2</v>
      </c>
      <c r="X40" s="141">
        <f>IF(R40="","",IF((T40+IF(R40&gt;T40,1,0)-R40-V40)*24=0,"",(T40+IF(R40&gt;T40,1,0)-R40-V40)*24))</f>
        <v>3</v>
      </c>
      <c r="Z40" s="141">
        <f t="shared" si="6"/>
        <v>2.9999999999999991</v>
      </c>
      <c r="AB40" s="146"/>
    </row>
    <row r="41" spans="2:28">
      <c r="B41" s="134"/>
      <c r="C41" s="143" t="s">
        <v>36</v>
      </c>
      <c r="D41" s="147" t="str">
        <f>C39</f>
        <v>明入</v>
      </c>
      <c r="E41" s="134" t="s">
        <v>16</v>
      </c>
      <c r="F41" s="136" t="s">
        <v>36</v>
      </c>
      <c r="G41" s="134" t="s">
        <v>17</v>
      </c>
      <c r="H41" s="136" t="s">
        <v>36</v>
      </c>
      <c r="I41" s="137" t="s">
        <v>37</v>
      </c>
      <c r="J41" s="136" t="s">
        <v>36</v>
      </c>
      <c r="K41" s="138" t="s">
        <v>2</v>
      </c>
      <c r="L41" s="141">
        <f>IF(OR(L39="",L40=""),"",L39+L40)</f>
        <v>15</v>
      </c>
      <c r="N41" s="139" t="s">
        <v>36</v>
      </c>
      <c r="O41" s="128" t="s">
        <v>17</v>
      </c>
      <c r="P41" s="139" t="s">
        <v>36</v>
      </c>
      <c r="R41" s="142" t="s">
        <v>36</v>
      </c>
      <c r="S41" s="128" t="s">
        <v>17</v>
      </c>
      <c r="T41" s="142" t="s">
        <v>36</v>
      </c>
      <c r="U41" s="140" t="s">
        <v>37</v>
      </c>
      <c r="V41" s="136" t="s">
        <v>137</v>
      </c>
      <c r="W41" s="129" t="s">
        <v>2</v>
      </c>
      <c r="X41" s="141">
        <f>IF(OR(X39="",X40=""),"",X39+X40)</f>
        <v>6</v>
      </c>
      <c r="Z41" s="141">
        <f t="shared" si="6"/>
        <v>9</v>
      </c>
      <c r="AB41" s="146" t="s">
        <v>138</v>
      </c>
    </row>
    <row r="42" spans="2:28">
      <c r="B42" s="134"/>
      <c r="C42" s="148" t="s">
        <v>130</v>
      </c>
      <c r="D42" s="147"/>
      <c r="E42" s="134" t="s">
        <v>16</v>
      </c>
      <c r="F42" s="136"/>
      <c r="G42" s="134" t="s">
        <v>17</v>
      </c>
      <c r="H42" s="136"/>
      <c r="I42" s="137" t="s">
        <v>37</v>
      </c>
      <c r="J42" s="136">
        <v>0</v>
      </c>
      <c r="K42" s="138" t="s">
        <v>2</v>
      </c>
      <c r="L42" s="141" t="str">
        <f>IF(OR(F42="",H42=""),"",(H42+IF(F42&gt;H42,1,0)-F42-J42)*24)</f>
        <v/>
      </c>
      <c r="N42" s="139">
        <f>'【記載例】認知症対応型共同生活介護 '!$BB$13</f>
        <v>0.29166666666666669</v>
      </c>
      <c r="O42" s="128" t="s">
        <v>17</v>
      </c>
      <c r="P42" s="139">
        <f>'【記載例】認知症対応型共同生活介護 '!$BF$13</f>
        <v>0.83333333333333337</v>
      </c>
      <c r="R42" s="142" t="str">
        <f>IF(F42="","",IF(F42&lt;N42,N42,IF(F42&gt;=P42,"",F42)))</f>
        <v/>
      </c>
      <c r="S42" s="128" t="s">
        <v>17</v>
      </c>
      <c r="T42" s="142" t="str">
        <f>IF(H42="","",IF(H42&gt;F42,IF(H42&lt;P42,H42,P42),P42))</f>
        <v/>
      </c>
      <c r="U42" s="140" t="s">
        <v>37</v>
      </c>
      <c r="V42" s="136">
        <v>0</v>
      </c>
      <c r="W42" s="129" t="s">
        <v>2</v>
      </c>
      <c r="X42" s="141" t="str">
        <f>IF(R42="","",IF((T42+IF(R42&gt;T42,1,0)-R42-V42)*24=0,"",(T42+IF(R42&gt;T42,1,0)-R42-V42)*24))</f>
        <v/>
      </c>
      <c r="Z42" s="141" t="str">
        <f t="shared" si="6"/>
        <v/>
      </c>
      <c r="AB42" s="146"/>
    </row>
    <row r="43" spans="2:28">
      <c r="B43" s="134">
        <v>35</v>
      </c>
      <c r="C43" s="149" t="s">
        <v>36</v>
      </c>
      <c r="D43" s="147"/>
      <c r="E43" s="134" t="s">
        <v>16</v>
      </c>
      <c r="F43" s="136"/>
      <c r="G43" s="134" t="s">
        <v>17</v>
      </c>
      <c r="H43" s="136"/>
      <c r="I43" s="137" t="s">
        <v>37</v>
      </c>
      <c r="J43" s="136">
        <v>0</v>
      </c>
      <c r="K43" s="138" t="s">
        <v>2</v>
      </c>
      <c r="L43" s="141" t="str">
        <f>IF(OR(F43="",H43=""),"",(H43+IF(F43&gt;H43,1,0)-F43-J43)*24)</f>
        <v/>
      </c>
      <c r="N43" s="139">
        <f>'【記載例】認知症対応型共同生活介護 '!$BB$13</f>
        <v>0.29166666666666669</v>
      </c>
      <c r="O43" s="128" t="s">
        <v>17</v>
      </c>
      <c r="P43" s="139">
        <f>'【記載例】認知症対応型共同生活介護 '!$BF$13</f>
        <v>0.83333333333333337</v>
      </c>
      <c r="R43" s="142" t="str">
        <f>IF(F43="","",IF(F43&lt;N43,N43,IF(F43&gt;=P43,"",F43)))</f>
        <v/>
      </c>
      <c r="S43" s="128" t="s">
        <v>17</v>
      </c>
      <c r="T43" s="142" t="str">
        <f>IF(H43="","",IF(H43&gt;F43,IF(H43&lt;P43,H43,P43),P43))</f>
        <v/>
      </c>
      <c r="U43" s="140" t="s">
        <v>37</v>
      </c>
      <c r="V43" s="136">
        <v>0</v>
      </c>
      <c r="W43" s="129" t="s">
        <v>2</v>
      </c>
      <c r="X43" s="141" t="str">
        <f>IF(R43="","",IF((T43+IF(R43&gt;T43,1,0)-R43-V43)*24=0,"",(T43+IF(R43&gt;T43,1,0)-R43-V43)*24))</f>
        <v/>
      </c>
      <c r="Z43" s="141" t="str">
        <f t="shared" si="6"/>
        <v/>
      </c>
      <c r="AB43" s="146"/>
    </row>
    <row r="44" spans="2:28">
      <c r="B44" s="134"/>
      <c r="C44" s="143" t="s">
        <v>36</v>
      </c>
      <c r="D44" s="147" t="str">
        <f>C42</f>
        <v>ah</v>
      </c>
      <c r="E44" s="134" t="s">
        <v>16</v>
      </c>
      <c r="F44" s="136" t="s">
        <v>36</v>
      </c>
      <c r="G44" s="134" t="s">
        <v>17</v>
      </c>
      <c r="H44" s="136" t="s">
        <v>36</v>
      </c>
      <c r="I44" s="137" t="s">
        <v>37</v>
      </c>
      <c r="J44" s="136" t="s">
        <v>36</v>
      </c>
      <c r="K44" s="138" t="s">
        <v>2</v>
      </c>
      <c r="L44" s="141" t="str">
        <f>IF(OR(L42="",L43=""),"",L42+L43)</f>
        <v/>
      </c>
      <c r="N44" s="139" t="s">
        <v>36</v>
      </c>
      <c r="O44" s="128" t="s">
        <v>17</v>
      </c>
      <c r="P44" s="139" t="s">
        <v>36</v>
      </c>
      <c r="R44" s="142" t="s">
        <v>36</v>
      </c>
      <c r="S44" s="128" t="s">
        <v>17</v>
      </c>
      <c r="T44" s="142" t="s">
        <v>36</v>
      </c>
      <c r="U44" s="140" t="s">
        <v>37</v>
      </c>
      <c r="V44" s="136" t="s">
        <v>137</v>
      </c>
      <c r="W44" s="129" t="s">
        <v>2</v>
      </c>
      <c r="X44" s="141" t="str">
        <f>IF(OR(X42="",X43=""),"",X42+X43)</f>
        <v/>
      </c>
      <c r="Z44" s="141" t="str">
        <f t="shared" si="6"/>
        <v/>
      </c>
      <c r="AB44" s="146" t="s">
        <v>139</v>
      </c>
    </row>
    <row r="45" spans="2:28">
      <c r="B45" s="134"/>
      <c r="C45" s="148" t="s">
        <v>131</v>
      </c>
      <c r="D45" s="147"/>
      <c r="E45" s="134" t="s">
        <v>16</v>
      </c>
      <c r="F45" s="136"/>
      <c r="G45" s="134" t="s">
        <v>17</v>
      </c>
      <c r="H45" s="136"/>
      <c r="I45" s="137" t="s">
        <v>37</v>
      </c>
      <c r="J45" s="136">
        <v>0</v>
      </c>
      <c r="K45" s="138" t="s">
        <v>2</v>
      </c>
      <c r="L45" s="141" t="str">
        <f>IF(OR(F45="",H45=""),"",(H45+IF(F45&gt;H45,1,0)-F45-J45)*24)</f>
        <v/>
      </c>
      <c r="N45" s="139">
        <f>'【記載例】認知症対応型共同生活介護 '!$BB$13</f>
        <v>0.29166666666666669</v>
      </c>
      <c r="O45" s="128" t="s">
        <v>17</v>
      </c>
      <c r="P45" s="139">
        <f>'【記載例】認知症対応型共同生活介護 '!$BF$13</f>
        <v>0.83333333333333337</v>
      </c>
      <c r="R45" s="142" t="str">
        <f>IF(F45="","",IF(F45&lt;N45,N45,IF(F45&gt;=P45,"",F45)))</f>
        <v/>
      </c>
      <c r="S45" s="128" t="s">
        <v>17</v>
      </c>
      <c r="T45" s="142" t="str">
        <f>IF(H45="","",IF(H45&gt;F45,IF(H45&lt;P45,H45,P45),P45))</f>
        <v/>
      </c>
      <c r="U45" s="140" t="s">
        <v>37</v>
      </c>
      <c r="V45" s="136">
        <v>0</v>
      </c>
      <c r="W45" s="129" t="s">
        <v>2</v>
      </c>
      <c r="X45" s="141" t="str">
        <f>IF(R45="","",IF((T45+IF(R45&gt;T45,1,0)-R45-V45)*24=0,"",(T45+IF(R45&gt;T45,1,0)-R45-V45)*24))</f>
        <v/>
      </c>
      <c r="Z45" s="141" t="str">
        <f t="shared" si="6"/>
        <v/>
      </c>
      <c r="AB45" s="146"/>
    </row>
    <row r="46" spans="2:28">
      <c r="B46" s="134">
        <v>36</v>
      </c>
      <c r="C46" s="149" t="s">
        <v>36</v>
      </c>
      <c r="D46" s="147"/>
      <c r="E46" s="134" t="s">
        <v>16</v>
      </c>
      <c r="F46" s="136"/>
      <c r="G46" s="134" t="s">
        <v>17</v>
      </c>
      <c r="H46" s="136"/>
      <c r="I46" s="137" t="s">
        <v>37</v>
      </c>
      <c r="J46" s="136">
        <v>0</v>
      </c>
      <c r="K46" s="138" t="s">
        <v>2</v>
      </c>
      <c r="L46" s="141" t="str">
        <f>IF(OR(F46="",H46=""),"",(H46+IF(F46&gt;H46,1,0)-F46-J46)*24)</f>
        <v/>
      </c>
      <c r="N46" s="139">
        <f>'【記載例】認知症対応型共同生活介護 '!$BB$13</f>
        <v>0.29166666666666669</v>
      </c>
      <c r="O46" s="128" t="s">
        <v>17</v>
      </c>
      <c r="P46" s="139">
        <f>'【記載例】認知症対応型共同生活介護 '!$BF$13</f>
        <v>0.83333333333333337</v>
      </c>
      <c r="R46" s="142" t="str">
        <f>IF(F46="","",IF(F46&lt;N46,N46,IF(F46&gt;=P46,"",F46)))</f>
        <v/>
      </c>
      <c r="S46" s="128" t="s">
        <v>17</v>
      </c>
      <c r="T46" s="142" t="str">
        <f>IF(H46="","",IF(H46&gt;F46,IF(H46&lt;P46,H46,P46),P46))</f>
        <v/>
      </c>
      <c r="U46" s="140" t="s">
        <v>37</v>
      </c>
      <c r="V46" s="136">
        <v>0</v>
      </c>
      <c r="W46" s="129" t="s">
        <v>2</v>
      </c>
      <c r="X46" s="141" t="str">
        <f>IF(R46="","",IF((T46+IF(R46&gt;T46,1,0)-R46-V46)*24=0,"",(T46+IF(R46&gt;T46,1,0)-R46-V46)*24))</f>
        <v/>
      </c>
      <c r="Z46" s="141" t="str">
        <f t="shared" si="6"/>
        <v/>
      </c>
      <c r="AB46" s="146"/>
    </row>
    <row r="47" spans="2:28">
      <c r="B47" s="134"/>
      <c r="C47" s="143" t="s">
        <v>36</v>
      </c>
      <c r="D47" s="147" t="str">
        <f>C45</f>
        <v>ai</v>
      </c>
      <c r="E47" s="134" t="s">
        <v>16</v>
      </c>
      <c r="F47" s="136" t="s">
        <v>36</v>
      </c>
      <c r="G47" s="134" t="s">
        <v>17</v>
      </c>
      <c r="H47" s="136" t="s">
        <v>36</v>
      </c>
      <c r="I47" s="137" t="s">
        <v>37</v>
      </c>
      <c r="J47" s="136" t="s">
        <v>36</v>
      </c>
      <c r="K47" s="138" t="s">
        <v>2</v>
      </c>
      <c r="L47" s="141" t="str">
        <f>IF(OR(L45="",L46=""),"",L45+L46)</f>
        <v/>
      </c>
      <c r="N47" s="139" t="s">
        <v>36</v>
      </c>
      <c r="O47" s="128" t="s">
        <v>17</v>
      </c>
      <c r="P47" s="139" t="s">
        <v>36</v>
      </c>
      <c r="R47" s="142" t="s">
        <v>36</v>
      </c>
      <c r="S47" s="128" t="s">
        <v>17</v>
      </c>
      <c r="T47" s="142" t="s">
        <v>36</v>
      </c>
      <c r="U47" s="140" t="s">
        <v>37</v>
      </c>
      <c r="V47" s="136" t="s">
        <v>137</v>
      </c>
      <c r="W47" s="129" t="s">
        <v>2</v>
      </c>
      <c r="X47" s="141" t="str">
        <f>IF(OR(X45="",X46=""),"",X45+X46)</f>
        <v/>
      </c>
      <c r="Z47" s="141" t="str">
        <f t="shared" si="6"/>
        <v/>
      </c>
      <c r="AB47" s="146" t="s">
        <v>139</v>
      </c>
    </row>
    <row r="49" spans="3:4">
      <c r="C49" s="130" t="s">
        <v>142</v>
      </c>
      <c r="D49" s="130"/>
    </row>
    <row r="50" spans="3:4">
      <c r="C50" s="130" t="s">
        <v>143</v>
      </c>
      <c r="D50" s="130"/>
    </row>
    <row r="51" spans="3:4">
      <c r="C51" s="130" t="s">
        <v>140</v>
      </c>
      <c r="D51" s="130"/>
    </row>
    <row r="52" spans="3:4">
      <c r="C52" s="130" t="s">
        <v>141</v>
      </c>
      <c r="D52" s="130"/>
    </row>
    <row r="53" spans="3:4">
      <c r="C53" s="289" t="s">
        <v>219</v>
      </c>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tabSelected="1" view="pageBreakPreview" topLeftCell="A17" zoomScale="75" zoomScaleNormal="55" zoomScaleSheetLayoutView="75" workbookViewId="0">
      <selection activeCell="C29" sqref="C29:E31"/>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183</v>
      </c>
      <c r="D1" s="5"/>
      <c r="E1" s="5"/>
      <c r="F1" s="5"/>
      <c r="G1" s="5"/>
      <c r="H1" s="5"/>
      <c r="K1" s="7" t="s">
        <v>0</v>
      </c>
      <c r="N1" s="5"/>
      <c r="O1" s="5"/>
      <c r="P1" s="5"/>
      <c r="Q1" s="5"/>
      <c r="R1" s="5"/>
      <c r="S1" s="5"/>
      <c r="T1" s="5"/>
      <c r="U1" s="5"/>
      <c r="AQ1" s="9" t="s">
        <v>30</v>
      </c>
      <c r="AR1" s="357"/>
      <c r="AS1" s="358"/>
      <c r="AT1" s="358"/>
      <c r="AU1" s="358"/>
      <c r="AV1" s="358"/>
      <c r="AW1" s="358"/>
      <c r="AX1" s="358"/>
      <c r="AY1" s="358"/>
      <c r="AZ1" s="358"/>
      <c r="BA1" s="358"/>
      <c r="BB1" s="358"/>
      <c r="BC1" s="358"/>
      <c r="BD1" s="358"/>
      <c r="BE1" s="358"/>
      <c r="BF1" s="358"/>
      <c r="BG1" s="358"/>
      <c r="BH1" s="9" t="s">
        <v>2</v>
      </c>
    </row>
    <row r="2" spans="2:65" s="8" customFormat="1" ht="20.25" customHeight="1">
      <c r="H2" s="7"/>
      <c r="K2" s="7"/>
      <c r="L2" s="7"/>
      <c r="N2" s="9"/>
      <c r="O2" s="9"/>
      <c r="P2" s="9"/>
      <c r="Q2" s="9"/>
      <c r="R2" s="9"/>
      <c r="S2" s="9"/>
      <c r="T2" s="9"/>
      <c r="U2" s="9"/>
      <c r="Z2" s="105" t="s">
        <v>27</v>
      </c>
      <c r="AA2" s="359">
        <v>5</v>
      </c>
      <c r="AB2" s="359"/>
      <c r="AC2" s="105" t="s">
        <v>28</v>
      </c>
      <c r="AD2" s="360">
        <f>IF(AA2=0,"",YEAR(DATE(2018+AA2,1,1)))</f>
        <v>2023</v>
      </c>
      <c r="AE2" s="360"/>
      <c r="AF2" s="106" t="s">
        <v>29</v>
      </c>
      <c r="AG2" s="106" t="s">
        <v>1</v>
      </c>
      <c r="AH2" s="359">
        <v>9</v>
      </c>
      <c r="AI2" s="359"/>
      <c r="AJ2" s="106" t="s">
        <v>24</v>
      </c>
      <c r="AQ2" s="9" t="s">
        <v>31</v>
      </c>
      <c r="AR2" s="359"/>
      <c r="AS2" s="359"/>
      <c r="AT2" s="359"/>
      <c r="AU2" s="359"/>
      <c r="AV2" s="359"/>
      <c r="AW2" s="359"/>
      <c r="AX2" s="359"/>
      <c r="AY2" s="359"/>
      <c r="AZ2" s="359"/>
      <c r="BA2" s="359"/>
      <c r="BB2" s="359"/>
      <c r="BC2" s="359"/>
      <c r="BD2" s="359"/>
      <c r="BE2" s="359"/>
      <c r="BF2" s="359"/>
      <c r="BG2" s="359"/>
      <c r="BH2" s="9" t="s">
        <v>2</v>
      </c>
      <c r="BI2" s="9"/>
      <c r="BJ2" s="9"/>
      <c r="BK2" s="9"/>
    </row>
    <row r="3" spans="2:65" s="8" customFormat="1" ht="20.25" customHeight="1">
      <c r="H3" s="7"/>
      <c r="K3" s="7"/>
      <c r="M3" s="9"/>
      <c r="N3" s="9"/>
      <c r="O3" s="9"/>
      <c r="P3" s="9"/>
      <c r="Q3" s="9"/>
      <c r="R3" s="9"/>
      <c r="S3" s="9"/>
      <c r="AA3" s="32"/>
      <c r="AB3" s="32"/>
      <c r="AC3" s="33"/>
      <c r="AD3" s="34"/>
      <c r="AE3" s="33"/>
      <c r="BB3" s="35" t="s">
        <v>21</v>
      </c>
      <c r="BC3" s="361" t="s">
        <v>230</v>
      </c>
      <c r="BD3" s="362"/>
      <c r="BE3" s="362"/>
      <c r="BF3" s="363"/>
      <c r="BG3" s="9"/>
    </row>
    <row r="4" spans="2:65" s="8" customFormat="1" ht="20.25" customHeight="1">
      <c r="H4" s="7"/>
      <c r="K4" s="7"/>
      <c r="M4" s="9"/>
      <c r="N4" s="9"/>
      <c r="O4" s="9"/>
      <c r="P4" s="9"/>
      <c r="Q4" s="9"/>
      <c r="R4" s="9"/>
      <c r="S4" s="9"/>
      <c r="AA4" s="32"/>
      <c r="AB4" s="32"/>
      <c r="AC4" s="33"/>
      <c r="AD4" s="34"/>
      <c r="AE4" s="33"/>
      <c r="BB4" s="35" t="s">
        <v>122</v>
      </c>
      <c r="BC4" s="361" t="s">
        <v>231</v>
      </c>
      <c r="BD4" s="362"/>
      <c r="BE4" s="362"/>
      <c r="BF4" s="363"/>
      <c r="BG4" s="9"/>
    </row>
    <row r="5" spans="2:65" s="8" customFormat="1" ht="5.0999999999999996" customHeight="1">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6"/>
      <c r="BG5" s="36"/>
    </row>
    <row r="6" spans="2:65" s="8" customFormat="1" ht="21" customHeight="1">
      <c r="B6" s="70"/>
      <c r="C6" s="67"/>
      <c r="D6" s="67"/>
      <c r="E6" s="67"/>
      <c r="F6" s="67"/>
      <c r="G6" s="67"/>
      <c r="H6" s="67"/>
      <c r="I6" s="77"/>
      <c r="J6" s="77"/>
      <c r="K6" s="77"/>
      <c r="L6" s="73"/>
      <c r="M6" s="77"/>
      <c r="N6" s="77"/>
      <c r="O6" s="77"/>
      <c r="P6" s="65"/>
      <c r="Q6" s="65"/>
      <c r="R6" s="65"/>
      <c r="S6" s="65"/>
      <c r="T6" s="65"/>
      <c r="U6" s="65"/>
      <c r="V6" s="65"/>
      <c r="W6" s="65"/>
      <c r="X6" s="65"/>
      <c r="Y6" s="65"/>
      <c r="Z6" s="65"/>
      <c r="AA6" s="65"/>
      <c r="AB6" s="65"/>
      <c r="AC6" s="65"/>
      <c r="AD6" s="65"/>
      <c r="AE6" s="65"/>
      <c r="AF6" s="65"/>
      <c r="AG6" s="65"/>
      <c r="AH6" s="63"/>
      <c r="AI6" s="63"/>
      <c r="AJ6" s="63"/>
      <c r="AK6" s="63"/>
      <c r="AL6" s="63"/>
      <c r="AM6" s="63" t="s">
        <v>145</v>
      </c>
      <c r="AN6" s="6"/>
      <c r="AO6" s="6"/>
      <c r="AP6" s="6"/>
      <c r="AQ6" s="6"/>
      <c r="AR6" s="6"/>
      <c r="AS6" s="6"/>
      <c r="AU6" s="104"/>
      <c r="AV6" s="104"/>
      <c r="AW6" s="2"/>
      <c r="AX6" s="6"/>
      <c r="AY6" s="370"/>
      <c r="AZ6" s="371"/>
      <c r="BA6" s="2" t="s">
        <v>22</v>
      </c>
      <c r="BB6" s="6"/>
      <c r="BC6" s="370"/>
      <c r="BD6" s="371"/>
      <c r="BE6" s="2" t="s">
        <v>23</v>
      </c>
      <c r="BF6" s="6"/>
      <c r="BG6" s="36"/>
    </row>
    <row r="7" spans="2:65" s="8" customFormat="1" ht="5.0999999999999996" customHeight="1">
      <c r="B7" s="70"/>
      <c r="C7" s="76"/>
      <c r="D7" s="76"/>
      <c r="E7" s="76"/>
      <c r="F7" s="76"/>
      <c r="G7" s="76"/>
      <c r="H7" s="77"/>
      <c r="I7" s="77"/>
      <c r="J7" s="77"/>
      <c r="K7" s="77"/>
      <c r="L7" s="77"/>
      <c r="M7" s="77"/>
      <c r="N7" s="77"/>
      <c r="O7" s="77"/>
      <c r="P7" s="65"/>
      <c r="Q7" s="65"/>
      <c r="R7" s="65"/>
      <c r="S7" s="65"/>
      <c r="T7" s="65"/>
      <c r="U7" s="65"/>
      <c r="V7" s="65"/>
      <c r="W7" s="65"/>
      <c r="X7" s="65"/>
      <c r="Y7" s="65"/>
      <c r="Z7" s="65"/>
      <c r="AA7" s="65"/>
      <c r="AB7" s="65"/>
      <c r="AC7" s="65"/>
      <c r="AD7" s="65"/>
      <c r="AE7" s="65"/>
      <c r="AF7" s="65"/>
      <c r="AG7" s="65"/>
      <c r="AH7" s="63"/>
      <c r="AI7" s="63"/>
      <c r="AJ7" s="63"/>
      <c r="AK7" s="63"/>
      <c r="AL7" s="63"/>
      <c r="AM7" s="63"/>
      <c r="AN7" s="63"/>
      <c r="AO7" s="63"/>
      <c r="AP7" s="63"/>
      <c r="AQ7" s="63"/>
      <c r="AR7" s="63"/>
      <c r="AS7" s="63"/>
      <c r="AT7" s="63"/>
      <c r="AU7" s="63"/>
      <c r="AV7" s="63"/>
      <c r="AW7" s="63"/>
      <c r="AX7" s="63"/>
      <c r="AY7" s="63"/>
      <c r="AZ7" s="63"/>
      <c r="BA7" s="63"/>
      <c r="BB7" s="63"/>
      <c r="BC7" s="63"/>
      <c r="BD7" s="63"/>
      <c r="BE7" s="63"/>
      <c r="BF7" s="64"/>
      <c r="BG7" s="64"/>
      <c r="BH7" s="65"/>
    </row>
    <row r="8" spans="2:65" s="8" customFormat="1" ht="21" customHeight="1">
      <c r="B8" s="79"/>
      <c r="C8" s="73"/>
      <c r="D8" s="73"/>
      <c r="E8" s="73"/>
      <c r="F8" s="73"/>
      <c r="G8" s="73"/>
      <c r="H8" s="77"/>
      <c r="I8" s="77"/>
      <c r="J8" s="77"/>
      <c r="K8" s="77"/>
      <c r="L8" s="77"/>
      <c r="M8" s="77"/>
      <c r="N8" s="77"/>
      <c r="O8" s="77"/>
      <c r="P8" s="65"/>
      <c r="Q8" s="65"/>
      <c r="R8" s="65"/>
      <c r="S8" s="65"/>
      <c r="T8" s="65"/>
      <c r="U8" s="65"/>
      <c r="V8" s="65"/>
      <c r="W8" s="65"/>
      <c r="X8" s="65"/>
      <c r="Y8" s="65"/>
      <c r="Z8" s="65"/>
      <c r="AA8" s="65"/>
      <c r="AB8" s="65"/>
      <c r="AC8" s="65"/>
      <c r="AD8" s="65"/>
      <c r="AE8" s="65"/>
      <c r="AF8" s="65"/>
      <c r="AG8" s="65"/>
      <c r="AH8" s="66"/>
      <c r="AI8" s="66"/>
      <c r="AJ8" s="66"/>
      <c r="AK8" s="67"/>
      <c r="AL8" s="68"/>
      <c r="AM8" s="69"/>
      <c r="AN8" s="69"/>
      <c r="AO8" s="70"/>
      <c r="AP8" s="71"/>
      <c r="AQ8" s="71"/>
      <c r="AR8" s="71"/>
      <c r="AS8" s="72"/>
      <c r="AT8" s="72"/>
      <c r="AU8" s="63"/>
      <c r="AV8" s="71"/>
      <c r="AW8" s="71"/>
      <c r="AX8" s="73"/>
      <c r="AY8" s="63"/>
      <c r="AZ8" s="63" t="s">
        <v>26</v>
      </c>
      <c r="BA8" s="63"/>
      <c r="BB8" s="63"/>
      <c r="BC8" s="372">
        <f>DAY(EOMONTH(DATE(AD2,AH2,1),0))</f>
        <v>30</v>
      </c>
      <c r="BD8" s="373"/>
      <c r="BE8" s="63" t="s">
        <v>25</v>
      </c>
      <c r="BF8" s="63"/>
      <c r="BG8" s="63"/>
      <c r="BH8" s="65"/>
      <c r="BK8" s="9"/>
      <c r="BL8" s="9"/>
      <c r="BM8" s="9"/>
    </row>
    <row r="9" spans="2:65" s="8" customFormat="1" ht="5.0999999999999996" customHeight="1">
      <c r="B9" s="79"/>
      <c r="C9" s="80"/>
      <c r="D9" s="80"/>
      <c r="E9" s="80"/>
      <c r="F9" s="80"/>
      <c r="G9" s="80"/>
      <c r="H9" s="71"/>
      <c r="I9" s="71"/>
      <c r="J9" s="71"/>
      <c r="K9" s="71"/>
      <c r="L9" s="71"/>
      <c r="M9" s="71"/>
      <c r="N9" s="71"/>
      <c r="O9" s="71"/>
      <c r="P9" s="231"/>
      <c r="Q9" s="231"/>
      <c r="R9" s="231"/>
      <c r="S9" s="231"/>
      <c r="T9" s="231"/>
      <c r="U9" s="231"/>
      <c r="V9" s="231"/>
      <c r="W9" s="231"/>
      <c r="X9" s="231"/>
      <c r="Y9" s="231"/>
      <c r="Z9" s="65"/>
      <c r="AA9" s="65"/>
      <c r="AB9" s="65"/>
      <c r="AC9" s="65"/>
      <c r="AD9" s="65"/>
      <c r="AE9" s="65"/>
      <c r="AF9" s="65"/>
      <c r="AG9" s="65"/>
      <c r="AH9" s="76"/>
      <c r="AI9" s="67"/>
      <c r="AJ9" s="74"/>
      <c r="AK9" s="66"/>
      <c r="AL9" s="67"/>
      <c r="AM9" s="67"/>
      <c r="AN9" s="67"/>
      <c r="AO9" s="67"/>
      <c r="AP9" s="74"/>
      <c r="AQ9" s="63"/>
      <c r="AR9" s="75"/>
      <c r="AS9" s="75"/>
      <c r="AT9" s="75"/>
      <c r="AU9" s="63"/>
      <c r="AV9" s="63"/>
      <c r="AW9" s="63"/>
      <c r="AX9" s="63"/>
      <c r="AY9" s="63"/>
      <c r="AZ9" s="63"/>
      <c r="BA9" s="63"/>
      <c r="BB9" s="63"/>
      <c r="BC9" s="63"/>
      <c r="BD9" s="63"/>
      <c r="BE9" s="63"/>
      <c r="BF9" s="63"/>
      <c r="BG9" s="63"/>
      <c r="BH9" s="65"/>
      <c r="BK9" s="9"/>
      <c r="BL9" s="9"/>
      <c r="BM9" s="9"/>
    </row>
    <row r="10" spans="2:65" s="8" customFormat="1" ht="21" customHeight="1">
      <c r="B10" s="79"/>
      <c r="C10" s="80"/>
      <c r="D10" s="80"/>
      <c r="E10" s="80"/>
      <c r="F10" s="80"/>
      <c r="G10" s="80"/>
      <c r="H10" s="71"/>
      <c r="I10" s="71"/>
      <c r="J10" s="71"/>
      <c r="P10" s="233"/>
      <c r="Q10" s="233"/>
      <c r="R10" s="233"/>
      <c r="S10" s="233"/>
      <c r="T10" s="232"/>
      <c r="U10" s="233"/>
      <c r="V10" s="233"/>
      <c r="W10" s="233"/>
      <c r="X10" s="233"/>
      <c r="Y10" s="233"/>
      <c r="Z10" s="65"/>
      <c r="AA10" s="65"/>
      <c r="AB10" s="65"/>
      <c r="AC10" s="65"/>
      <c r="AD10" s="65"/>
      <c r="AE10" s="65"/>
      <c r="AF10" s="65"/>
      <c r="AG10" s="65"/>
      <c r="AH10" s="76"/>
      <c r="AI10" s="67"/>
      <c r="AJ10" s="74"/>
      <c r="AK10" s="66"/>
      <c r="AL10" s="67"/>
      <c r="AM10" s="67"/>
      <c r="AN10" s="63"/>
      <c r="AO10" s="63"/>
      <c r="AP10" s="74"/>
      <c r="AQ10" s="63" t="s">
        <v>158</v>
      </c>
      <c r="AR10" s="67"/>
      <c r="AS10" s="67"/>
      <c r="AT10" s="74"/>
      <c r="AU10" s="63"/>
      <c r="AV10" s="75"/>
      <c r="AW10" s="75"/>
      <c r="AX10" s="75"/>
      <c r="AY10" s="63"/>
      <c r="AZ10" s="63"/>
      <c r="BA10" s="64" t="s">
        <v>156</v>
      </c>
      <c r="BB10" s="63"/>
      <c r="BC10" s="370"/>
      <c r="BD10" s="371"/>
      <c r="BE10" s="2" t="s">
        <v>157</v>
      </c>
      <c r="BF10" s="63"/>
      <c r="BG10" s="63"/>
      <c r="BH10" s="65"/>
      <c r="BK10" s="9"/>
      <c r="BL10" s="9"/>
      <c r="BM10" s="9"/>
    </row>
    <row r="11" spans="2:65" s="8" customFormat="1" ht="5.0999999999999996" customHeight="1">
      <c r="B11" s="79"/>
      <c r="C11" s="80"/>
      <c r="D11" s="80"/>
      <c r="E11" s="80"/>
      <c r="F11" s="80"/>
      <c r="G11" s="80"/>
      <c r="H11" s="71"/>
      <c r="I11" s="71"/>
      <c r="J11" s="71"/>
      <c r="K11" s="71"/>
      <c r="L11" s="71"/>
      <c r="M11" s="71"/>
      <c r="N11" s="71"/>
      <c r="O11" s="71"/>
      <c r="P11" s="231"/>
      <c r="Q11" s="231"/>
      <c r="R11" s="231"/>
      <c r="S11" s="231"/>
      <c r="T11" s="231"/>
      <c r="U11" s="231"/>
      <c r="V11" s="231"/>
      <c r="W11" s="231"/>
      <c r="X11" s="231"/>
      <c r="Y11" s="231"/>
      <c r="Z11" s="65"/>
      <c r="AA11" s="65"/>
      <c r="AB11" s="65"/>
      <c r="AC11" s="65"/>
      <c r="AD11" s="65"/>
      <c r="AE11" s="65"/>
      <c r="AF11" s="65"/>
      <c r="AG11" s="65"/>
      <c r="AH11" s="76"/>
      <c r="AI11" s="67"/>
      <c r="AJ11" s="74"/>
      <c r="AK11" s="66"/>
      <c r="AL11" s="67"/>
      <c r="AM11" s="67"/>
      <c r="AN11" s="67"/>
      <c r="AO11" s="67"/>
      <c r="AP11" s="74"/>
      <c r="AQ11" s="63"/>
      <c r="AR11" s="75"/>
      <c r="AS11" s="75"/>
      <c r="AT11" s="75"/>
      <c r="AU11" s="63"/>
      <c r="AV11" s="63"/>
      <c r="AW11" s="63"/>
      <c r="AX11" s="63"/>
      <c r="AY11" s="63"/>
      <c r="AZ11" s="63"/>
      <c r="BA11" s="63"/>
      <c r="BB11" s="63"/>
      <c r="BC11" s="63"/>
      <c r="BD11" s="63"/>
      <c r="BE11" s="63"/>
      <c r="BF11" s="63"/>
      <c r="BG11" s="63"/>
      <c r="BH11" s="65"/>
      <c r="BK11" s="9"/>
      <c r="BL11" s="9"/>
      <c r="BM11" s="9"/>
    </row>
    <row r="12" spans="2:65" s="8" customFormat="1" ht="21" customHeight="1">
      <c r="R12" s="77"/>
      <c r="S12" s="77"/>
      <c r="T12" s="68"/>
      <c r="U12" s="387"/>
      <c r="V12" s="387"/>
      <c r="W12" s="70"/>
      <c r="X12" s="81"/>
      <c r="Y12" s="65"/>
      <c r="Z12" s="65"/>
      <c r="AA12" s="76"/>
      <c r="AB12" s="69"/>
      <c r="AC12" s="70"/>
      <c r="AD12" s="76"/>
      <c r="AE12" s="76"/>
      <c r="AF12" s="76"/>
      <c r="AG12" s="82"/>
      <c r="AH12" s="66"/>
      <c r="AI12" s="74" t="s">
        <v>159</v>
      </c>
      <c r="AJ12" s="66"/>
      <c r="AK12" s="74"/>
      <c r="AL12" s="68"/>
      <c r="AM12" s="69"/>
      <c r="AN12" s="63"/>
      <c r="AO12" s="74"/>
      <c r="AP12" s="74"/>
      <c r="AQ12" s="74"/>
      <c r="AR12" s="74"/>
      <c r="AS12" s="70" t="s">
        <v>160</v>
      </c>
      <c r="AT12" s="74"/>
      <c r="AU12" s="74"/>
      <c r="AV12" s="74"/>
      <c r="AW12" s="74"/>
      <c r="AX12" s="74"/>
      <c r="AY12" s="74"/>
      <c r="AZ12" s="74"/>
      <c r="BA12" s="74"/>
      <c r="BB12" s="74"/>
      <c r="BC12" s="76"/>
      <c r="BD12" s="66"/>
      <c r="BE12" s="67"/>
      <c r="BF12" s="67"/>
      <c r="BG12" s="76"/>
      <c r="BH12" s="67"/>
      <c r="BK12" s="9"/>
      <c r="BL12" s="9"/>
      <c r="BM12" s="9"/>
    </row>
    <row r="13" spans="2:65" s="8" customFormat="1" ht="21" customHeight="1">
      <c r="Y13" s="65"/>
      <c r="Z13" s="65"/>
      <c r="AA13" s="74"/>
      <c r="AB13" s="67"/>
      <c r="AC13" s="67"/>
      <c r="AD13" s="74"/>
      <c r="AE13" s="74"/>
      <c r="AF13" s="74"/>
      <c r="AG13" s="82"/>
      <c r="AH13" s="76"/>
      <c r="AI13" s="66"/>
      <c r="AJ13" s="67"/>
      <c r="AK13" s="66"/>
      <c r="AL13" s="67"/>
      <c r="AM13" s="415"/>
      <c r="AN13" s="415"/>
      <c r="AO13" s="63" t="s">
        <v>153</v>
      </c>
      <c r="AP13" s="70"/>
      <c r="AQ13" s="76"/>
      <c r="AR13" s="76"/>
      <c r="AS13" s="70" t="s">
        <v>83</v>
      </c>
      <c r="AT13" s="67"/>
      <c r="AU13" s="67"/>
      <c r="AV13" s="67"/>
      <c r="AW13" s="67"/>
      <c r="AX13" s="67"/>
      <c r="AY13" s="67"/>
      <c r="AZ13" s="67"/>
      <c r="BA13" s="67"/>
      <c r="BB13" s="364"/>
      <c r="BC13" s="365"/>
      <c r="BD13" s="366"/>
      <c r="BE13" s="73" t="s">
        <v>17</v>
      </c>
      <c r="BF13" s="364"/>
      <c r="BG13" s="365"/>
      <c r="BH13" s="366"/>
      <c r="BK13" s="9"/>
      <c r="BL13" s="9"/>
      <c r="BM13" s="9"/>
    </row>
    <row r="14" spans="2:65" s="8" customFormat="1" ht="21" customHeight="1">
      <c r="R14" s="83"/>
      <c r="S14" s="83"/>
      <c r="T14" s="83"/>
      <c r="U14" s="83"/>
      <c r="V14" s="83"/>
      <c r="W14" s="83"/>
      <c r="X14" s="65"/>
      <c r="Y14" s="65"/>
      <c r="Z14" s="65"/>
      <c r="AA14" s="73"/>
      <c r="AB14" s="83"/>
      <c r="AC14" s="83"/>
      <c r="AD14" s="73"/>
      <c r="AE14" s="76"/>
      <c r="AF14" s="76"/>
      <c r="AG14" s="78"/>
      <c r="AH14" s="70"/>
      <c r="AI14" s="66"/>
      <c r="AJ14" s="67"/>
      <c r="AK14" s="66"/>
      <c r="AL14" s="67"/>
      <c r="AM14" s="415"/>
      <c r="AN14" s="415"/>
      <c r="AO14" s="203" t="s">
        <v>154</v>
      </c>
      <c r="AP14" s="204"/>
      <c r="AQ14" s="204"/>
      <c r="AR14" s="77"/>
      <c r="AS14" s="70" t="s">
        <v>84</v>
      </c>
      <c r="AT14" s="67"/>
      <c r="AU14" s="67"/>
      <c r="AV14" s="67"/>
      <c r="AW14" s="67"/>
      <c r="AX14" s="67"/>
      <c r="AY14" s="67"/>
      <c r="AZ14" s="67"/>
      <c r="BA14" s="67"/>
      <c r="BB14" s="364"/>
      <c r="BC14" s="365"/>
      <c r="BD14" s="366"/>
      <c r="BE14" s="73" t="s">
        <v>17</v>
      </c>
      <c r="BF14" s="364"/>
      <c r="BG14" s="365"/>
      <c r="BH14" s="366"/>
      <c r="BK14" s="9"/>
      <c r="BL14" s="9"/>
      <c r="BM14" s="9"/>
    </row>
    <row r="15" spans="2:65" s="229" customFormat="1" ht="6.75" customHeight="1">
      <c r="R15" s="244"/>
      <c r="S15" s="244"/>
      <c r="T15" s="244"/>
      <c r="U15" s="244"/>
      <c r="V15" s="244"/>
      <c r="W15" s="244"/>
      <c r="X15" s="242"/>
      <c r="Y15" s="242"/>
      <c r="Z15" s="242"/>
      <c r="AA15" s="243"/>
      <c r="AB15" s="244"/>
      <c r="AC15" s="244"/>
      <c r="AD15" s="243"/>
      <c r="AE15" s="243"/>
      <c r="AF15" s="243"/>
      <c r="AG15" s="245"/>
      <c r="AH15" s="246"/>
      <c r="AI15" s="247"/>
      <c r="AJ15" s="232"/>
      <c r="AK15" s="247"/>
      <c r="AL15" s="232"/>
      <c r="AM15" s="227"/>
      <c r="AN15" s="227"/>
      <c r="AO15" s="248"/>
      <c r="AP15" s="249"/>
      <c r="AQ15" s="249"/>
      <c r="AR15" s="247"/>
      <c r="AS15" s="246"/>
      <c r="AT15" s="232"/>
      <c r="AU15" s="232"/>
      <c r="AV15" s="232"/>
      <c r="AW15" s="232"/>
      <c r="AX15" s="232"/>
      <c r="AY15" s="232"/>
      <c r="AZ15" s="232"/>
      <c r="BA15" s="232"/>
      <c r="BB15" s="228"/>
      <c r="BC15" s="228"/>
      <c r="BD15" s="228"/>
      <c r="BE15" s="243"/>
      <c r="BF15" s="228"/>
      <c r="BG15" s="228"/>
      <c r="BH15" s="228"/>
      <c r="BK15" s="105"/>
      <c r="BL15" s="105"/>
      <c r="BM15" s="105"/>
    </row>
    <row r="16" spans="2:65" s="8" customFormat="1" ht="21" customHeight="1">
      <c r="R16" s="83"/>
      <c r="S16" s="83"/>
      <c r="T16" s="83"/>
      <c r="U16" s="83"/>
      <c r="V16" s="83"/>
      <c r="W16" s="83"/>
      <c r="X16" s="65"/>
      <c r="Y16" s="65"/>
      <c r="Z16" s="65"/>
      <c r="AA16" s="73"/>
      <c r="AB16" s="83"/>
      <c r="AC16" s="83"/>
      <c r="AD16" s="73"/>
      <c r="AE16" s="76"/>
      <c r="AF16" s="76"/>
      <c r="AG16" s="78"/>
      <c r="AH16" s="70"/>
      <c r="AI16" s="66"/>
      <c r="AJ16" s="67"/>
      <c r="AK16" s="66"/>
      <c r="AL16" s="67"/>
      <c r="AM16" s="227"/>
      <c r="AN16" s="227"/>
      <c r="AO16" s="66" t="s">
        <v>204</v>
      </c>
      <c r="AQ16" s="247"/>
      <c r="AR16" s="77"/>
      <c r="AT16" s="67"/>
      <c r="AU16" s="66"/>
      <c r="AV16" s="67"/>
      <c r="AW16" s="67"/>
      <c r="AX16" s="67"/>
      <c r="AY16" s="67"/>
      <c r="AZ16" s="67"/>
      <c r="BA16" s="67"/>
      <c r="BB16" s="364"/>
      <c r="BC16" s="365"/>
      <c r="BD16" s="365"/>
      <c r="BE16" s="366"/>
      <c r="BF16" s="393" t="s">
        <v>198</v>
      </c>
      <c r="BG16" s="393"/>
      <c r="BH16" s="228"/>
      <c r="BK16" s="9"/>
      <c r="BL16" s="9"/>
      <c r="BM16" s="9"/>
    </row>
    <row r="17" spans="2:65" s="229" customFormat="1" ht="9.75" customHeight="1">
      <c r="R17" s="244"/>
      <c r="S17" s="244"/>
      <c r="T17" s="244"/>
      <c r="U17" s="244"/>
      <c r="V17" s="244"/>
      <c r="W17" s="244"/>
      <c r="X17" s="242"/>
      <c r="Y17" s="242"/>
      <c r="Z17" s="242"/>
      <c r="AA17" s="243"/>
      <c r="AB17" s="244"/>
      <c r="AC17" s="244"/>
      <c r="AD17" s="243"/>
      <c r="AE17" s="243"/>
      <c r="AF17" s="243"/>
      <c r="AG17" s="245"/>
      <c r="AH17" s="246"/>
      <c r="AI17" s="247"/>
      <c r="AJ17" s="232"/>
      <c r="AK17" s="247"/>
      <c r="AL17" s="232"/>
      <c r="AM17" s="227"/>
      <c r="AN17" s="227"/>
      <c r="AO17" s="248"/>
      <c r="AP17" s="249"/>
      <c r="AQ17" s="249"/>
      <c r="AR17" s="247"/>
      <c r="AT17" s="232"/>
      <c r="AU17" s="247"/>
      <c r="AV17" s="232"/>
      <c r="AW17" s="232"/>
      <c r="AX17" s="232"/>
      <c r="AY17" s="232"/>
      <c r="AZ17" s="232"/>
      <c r="BA17" s="232"/>
      <c r="BB17" s="287"/>
      <c r="BC17" s="287"/>
      <c r="BD17" s="287"/>
      <c r="BE17" s="287"/>
      <c r="BF17" s="288"/>
      <c r="BG17" s="288"/>
      <c r="BH17" s="228"/>
      <c r="BK17" s="105"/>
      <c r="BL17" s="105"/>
      <c r="BM17" s="105"/>
    </row>
    <row r="18" spans="2:65" s="8" customFormat="1" ht="21" customHeight="1">
      <c r="Y18" s="65"/>
      <c r="Z18" s="65"/>
      <c r="AA18" s="73"/>
      <c r="AB18" s="83"/>
      <c r="AC18" s="83"/>
      <c r="AD18" s="73"/>
      <c r="AE18" s="76"/>
      <c r="AF18" s="76"/>
      <c r="AG18" s="78"/>
      <c r="AH18" s="70"/>
      <c r="AI18" s="66"/>
      <c r="AJ18" s="67"/>
      <c r="AK18" s="66"/>
      <c r="AL18" s="67"/>
      <c r="AM18" s="227"/>
      <c r="AN18" s="227"/>
      <c r="AO18" s="203"/>
      <c r="AP18" s="204"/>
      <c r="AQ18" s="204"/>
      <c r="AR18" s="77"/>
      <c r="AS18" s="66"/>
      <c r="AT18" s="67"/>
      <c r="AU18" s="66"/>
      <c r="AV18" s="67"/>
      <c r="AW18" s="67"/>
      <c r="AX18" s="67"/>
      <c r="AY18" s="67"/>
      <c r="AZ18" s="67"/>
      <c r="BA18" s="67"/>
      <c r="BB18" s="364"/>
      <c r="BC18" s="365"/>
      <c r="BD18" s="365"/>
      <c r="BE18" s="366"/>
      <c r="BF18" s="419" t="s">
        <v>199</v>
      </c>
      <c r="BG18" s="419"/>
      <c r="BH18" s="228"/>
      <c r="BK18" s="9"/>
      <c r="BL18" s="9"/>
      <c r="BM18" s="9"/>
    </row>
    <row r="19" spans="2:65" s="229" customFormat="1" ht="9.75" customHeight="1">
      <c r="C19" s="235"/>
      <c r="D19" s="235"/>
      <c r="E19" s="235"/>
      <c r="F19" s="235"/>
      <c r="G19" s="235"/>
      <c r="H19" s="235"/>
      <c r="I19" s="236"/>
      <c r="J19" s="237"/>
      <c r="K19" s="237"/>
      <c r="L19" s="237"/>
      <c r="M19" s="237"/>
      <c r="N19" s="238"/>
      <c r="O19" s="237"/>
      <c r="P19" s="237"/>
      <c r="Q19" s="237"/>
      <c r="R19" s="237"/>
      <c r="S19" s="237"/>
      <c r="T19" s="239"/>
      <c r="U19" s="240"/>
      <c r="V19" s="240"/>
      <c r="W19" s="240"/>
      <c r="X19" s="241"/>
      <c r="Y19" s="242"/>
      <c r="Z19" s="242"/>
      <c r="AA19" s="243"/>
      <c r="AB19" s="244"/>
      <c r="AC19" s="244"/>
      <c r="AD19" s="243"/>
      <c r="AE19" s="243"/>
      <c r="AF19" s="243"/>
      <c r="AG19" s="245"/>
      <c r="AH19" s="246"/>
      <c r="AI19" s="247"/>
      <c r="AJ19" s="232"/>
      <c r="AK19" s="247"/>
      <c r="AL19" s="232"/>
      <c r="AM19" s="227"/>
      <c r="AN19" s="227"/>
      <c r="AO19" s="248"/>
      <c r="AP19" s="249"/>
      <c r="AQ19" s="249"/>
      <c r="AR19" s="247"/>
      <c r="AS19" s="247"/>
      <c r="AT19" s="232"/>
      <c r="AU19" s="247"/>
      <c r="AV19" s="232"/>
      <c r="AW19" s="232"/>
      <c r="AX19" s="232"/>
      <c r="AY19" s="232"/>
      <c r="AZ19" s="232"/>
      <c r="BA19" s="232"/>
      <c r="BB19" s="228"/>
      <c r="BC19" s="228"/>
      <c r="BD19" s="228"/>
      <c r="BE19" s="228"/>
      <c r="BF19" s="234"/>
      <c r="BG19" s="234"/>
      <c r="BH19" s="228"/>
      <c r="BK19" s="105"/>
      <c r="BL19" s="105"/>
      <c r="BM19" s="105"/>
    </row>
    <row r="20" spans="2:65" s="229" customFormat="1" ht="21" customHeight="1">
      <c r="C20" s="270" t="s">
        <v>196</v>
      </c>
      <c r="D20" s="271"/>
      <c r="E20" s="271"/>
      <c r="F20" s="271"/>
      <c r="G20" s="271"/>
      <c r="H20" s="271"/>
      <c r="I20" s="272" t="s">
        <v>193</v>
      </c>
      <c r="J20" s="468"/>
      <c r="K20" s="469"/>
      <c r="L20" s="469"/>
      <c r="M20" s="470"/>
      <c r="N20" s="273" t="s">
        <v>194</v>
      </c>
      <c r="O20" s="468"/>
      <c r="P20" s="469"/>
      <c r="Q20" s="469"/>
      <c r="R20" s="469"/>
      <c r="S20" s="470"/>
      <c r="T20" s="295"/>
      <c r="U20" s="274"/>
      <c r="V20" s="274"/>
      <c r="W20" s="274"/>
      <c r="X20" s="275"/>
      <c r="Y20" s="242"/>
      <c r="Z20" s="242"/>
      <c r="AA20" s="243"/>
      <c r="AB20" s="244"/>
      <c r="AC20" s="244"/>
      <c r="AD20" s="243"/>
      <c r="AE20" s="243"/>
      <c r="AF20" s="243"/>
      <c r="AG20" s="245"/>
      <c r="AH20" s="246"/>
      <c r="AI20" s="247"/>
      <c r="AK20" s="67" t="s">
        <v>205</v>
      </c>
      <c r="AL20" s="232"/>
      <c r="AN20" s="227"/>
      <c r="AO20" s="248"/>
      <c r="AP20" s="249"/>
      <c r="AQ20" s="249"/>
      <c r="AR20" s="247"/>
      <c r="AS20" s="247"/>
      <c r="AT20" s="232"/>
      <c r="AU20" s="247"/>
      <c r="AV20" s="232"/>
      <c r="AW20" s="364"/>
      <c r="AX20" s="365"/>
      <c r="AY20" s="366"/>
      <c r="AZ20" s="76" t="s">
        <v>197</v>
      </c>
      <c r="BA20" s="364"/>
      <c r="BB20" s="365"/>
      <c r="BC20" s="366"/>
      <c r="BD20" s="276" t="s">
        <v>200</v>
      </c>
      <c r="BE20" s="67"/>
      <c r="BF20" s="67"/>
      <c r="BG20" s="67"/>
      <c r="BH20" s="228"/>
      <c r="BK20" s="105"/>
      <c r="BL20" s="105"/>
      <c r="BM20" s="105"/>
    </row>
    <row r="21" spans="2:65" s="229" customFormat="1" ht="9.75" customHeight="1">
      <c r="C21" s="235"/>
      <c r="D21" s="235"/>
      <c r="E21" s="235"/>
      <c r="F21" s="235"/>
      <c r="G21" s="235"/>
      <c r="H21" s="235"/>
      <c r="I21" s="236"/>
      <c r="J21" s="237"/>
      <c r="K21" s="237"/>
      <c r="L21" s="237"/>
      <c r="M21" s="237"/>
      <c r="N21" s="238"/>
      <c r="O21" s="237"/>
      <c r="P21" s="237"/>
      <c r="Q21" s="237"/>
      <c r="R21" s="237"/>
      <c r="S21" s="237"/>
      <c r="T21" s="239"/>
      <c r="U21" s="240"/>
      <c r="V21" s="240"/>
      <c r="W21" s="240"/>
      <c r="X21" s="241"/>
      <c r="Y21" s="242"/>
      <c r="Z21" s="242"/>
      <c r="AA21" s="243"/>
      <c r="AB21" s="244"/>
      <c r="AC21" s="244"/>
      <c r="AD21" s="243"/>
      <c r="AE21" s="243"/>
      <c r="AF21" s="243"/>
      <c r="AG21" s="245"/>
      <c r="AH21" s="246"/>
      <c r="AI21" s="247"/>
      <c r="AJ21" s="232"/>
      <c r="AK21" s="247"/>
      <c r="AL21" s="232"/>
      <c r="AM21" s="227"/>
      <c r="AN21" s="227"/>
      <c r="AO21" s="248"/>
      <c r="AP21" s="249"/>
      <c r="AQ21" s="249"/>
      <c r="AR21" s="247"/>
      <c r="AS21" s="247"/>
      <c r="AT21" s="232"/>
      <c r="AU21" s="247"/>
      <c r="AV21" s="232"/>
      <c r="AW21" s="232"/>
      <c r="AX21" s="232"/>
      <c r="AY21" s="232"/>
      <c r="AZ21" s="232"/>
      <c r="BA21" s="232"/>
      <c r="BB21" s="228"/>
      <c r="BC21" s="228"/>
      <c r="BD21" s="228"/>
      <c r="BE21" s="228"/>
      <c r="BF21" s="234"/>
      <c r="BG21" s="234"/>
      <c r="BH21" s="228"/>
      <c r="BK21" s="105"/>
      <c r="BL21" s="105"/>
      <c r="BM21" s="105"/>
    </row>
    <row r="22" spans="2:65" s="8" customFormat="1" ht="21" customHeight="1">
      <c r="R22" s="83"/>
      <c r="S22" s="83"/>
      <c r="T22" s="83"/>
      <c r="U22" s="83"/>
      <c r="V22" s="83"/>
      <c r="W22" s="83"/>
      <c r="X22" s="65"/>
      <c r="Y22" s="65"/>
      <c r="Z22" s="65"/>
      <c r="AA22" s="73"/>
      <c r="AB22" s="83"/>
      <c r="AC22" s="83"/>
      <c r="AD22" s="73"/>
      <c r="AE22" s="76"/>
      <c r="AF22" s="76"/>
      <c r="AG22" s="78"/>
      <c r="AH22" s="70"/>
      <c r="AI22" s="66"/>
      <c r="AK22" s="67" t="s">
        <v>206</v>
      </c>
      <c r="AL22" s="67"/>
      <c r="AN22" s="227"/>
      <c r="AO22" s="203"/>
      <c r="AP22" s="204"/>
      <c r="AQ22" s="204"/>
      <c r="AR22" s="77"/>
      <c r="AS22" s="70"/>
      <c r="AW22" s="364"/>
      <c r="AX22" s="365"/>
      <c r="AY22" s="366"/>
      <c r="AZ22" s="76" t="s">
        <v>197</v>
      </c>
      <c r="BA22" s="364"/>
      <c r="BB22" s="365"/>
      <c r="BC22" s="366"/>
      <c r="BD22" s="420" t="s">
        <v>215</v>
      </c>
      <c r="BE22" s="421"/>
      <c r="BF22" s="422" t="s">
        <v>216</v>
      </c>
      <c r="BG22" s="423"/>
      <c r="BH22" s="65" t="s">
        <v>217</v>
      </c>
      <c r="BK22" s="9"/>
      <c r="BL22" s="9"/>
      <c r="BM22" s="9"/>
    </row>
    <row r="23" spans="2:65" ht="12" customHeight="1" thickBot="1">
      <c r="B23" s="84"/>
      <c r="C23" s="85"/>
      <c r="D23" s="85"/>
      <c r="E23" s="85"/>
      <c r="F23" s="85"/>
      <c r="G23" s="85"/>
      <c r="H23" s="85"/>
      <c r="I23" s="84"/>
      <c r="J23" s="84"/>
      <c r="K23" s="84"/>
      <c r="L23" s="84"/>
      <c r="M23" s="84"/>
      <c r="N23" s="84"/>
      <c r="O23" s="84"/>
      <c r="P23" s="84"/>
      <c r="Q23" s="84"/>
      <c r="R23" s="84"/>
      <c r="S23" s="84"/>
      <c r="T23" s="84"/>
      <c r="U23" s="84"/>
      <c r="V23" s="84"/>
      <c r="W23" s="84"/>
      <c r="X23" s="84"/>
      <c r="Y23" s="84"/>
      <c r="Z23" s="84"/>
      <c r="AA23" s="85"/>
      <c r="AB23" s="84"/>
      <c r="AC23" s="84"/>
      <c r="AD23" s="84"/>
      <c r="AE23" s="84"/>
      <c r="AF23" s="84"/>
      <c r="AG23" s="84"/>
      <c r="AH23" s="84"/>
      <c r="AI23" s="84"/>
      <c r="AJ23" s="84"/>
      <c r="AK23" s="84"/>
      <c r="AL23" s="84"/>
      <c r="AM23" s="84"/>
      <c r="AR23" s="3"/>
      <c r="BI23" s="4"/>
      <c r="BJ23" s="4"/>
      <c r="BK23" s="4"/>
    </row>
    <row r="24" spans="2:65" ht="21.6" customHeight="1">
      <c r="B24" s="339" t="s">
        <v>20</v>
      </c>
      <c r="C24" s="342" t="s">
        <v>161</v>
      </c>
      <c r="D24" s="343"/>
      <c r="E24" s="344"/>
      <c r="F24" s="211"/>
      <c r="G24" s="150"/>
      <c r="H24" s="351" t="s">
        <v>162</v>
      </c>
      <c r="I24" s="354" t="s">
        <v>163</v>
      </c>
      <c r="J24" s="343"/>
      <c r="K24" s="343"/>
      <c r="L24" s="344"/>
      <c r="M24" s="354" t="s">
        <v>164</v>
      </c>
      <c r="N24" s="343"/>
      <c r="O24" s="344"/>
      <c r="P24" s="354" t="s">
        <v>85</v>
      </c>
      <c r="Q24" s="343"/>
      <c r="R24" s="343"/>
      <c r="S24" s="343"/>
      <c r="T24" s="394"/>
      <c r="U24" s="107"/>
      <c r="V24" s="108"/>
      <c r="W24" s="108"/>
      <c r="X24" s="108"/>
      <c r="Y24" s="108"/>
      <c r="Z24" s="108"/>
      <c r="AA24" s="108"/>
      <c r="AB24" s="108"/>
      <c r="AC24" s="108"/>
      <c r="AD24" s="108"/>
      <c r="AE24" s="108"/>
      <c r="AF24" s="108"/>
      <c r="AG24" s="108"/>
      <c r="AH24" s="108"/>
      <c r="AI24" s="202" t="s">
        <v>165</v>
      </c>
      <c r="AJ24" s="108"/>
      <c r="AK24" s="108"/>
      <c r="AL24" s="108"/>
      <c r="AM24" s="108"/>
      <c r="AN24" s="108" t="s">
        <v>144</v>
      </c>
      <c r="AO24" s="108"/>
      <c r="AP24" s="110"/>
      <c r="AQ24" s="109"/>
      <c r="AR24" s="108" t="s">
        <v>2</v>
      </c>
      <c r="AS24" s="108"/>
      <c r="AT24" s="108"/>
      <c r="AU24" s="108"/>
      <c r="AV24" s="108"/>
      <c r="AW24" s="108"/>
      <c r="AX24" s="108"/>
      <c r="AY24" s="111"/>
      <c r="AZ24" s="397" t="str">
        <f>IF(BC3="計画","(12)1～4週目の勤務時間数合計","(12)1か月の勤務時間数　合計")</f>
        <v>(12)1か月の勤務時間数　合計</v>
      </c>
      <c r="BA24" s="398"/>
      <c r="BB24" s="403" t="s">
        <v>166</v>
      </c>
      <c r="BC24" s="404"/>
      <c r="BD24" s="403" t="s">
        <v>209</v>
      </c>
      <c r="BE24" s="412"/>
      <c r="BF24" s="412"/>
      <c r="BG24" s="412"/>
      <c r="BH24" s="404"/>
    </row>
    <row r="25" spans="2:65" ht="20.25" customHeight="1">
      <c r="B25" s="340"/>
      <c r="C25" s="345"/>
      <c r="D25" s="346"/>
      <c r="E25" s="347"/>
      <c r="F25" s="212"/>
      <c r="G25" s="151"/>
      <c r="H25" s="352"/>
      <c r="I25" s="355"/>
      <c r="J25" s="346"/>
      <c r="K25" s="346"/>
      <c r="L25" s="347"/>
      <c r="M25" s="355"/>
      <c r="N25" s="346"/>
      <c r="O25" s="347"/>
      <c r="P25" s="355"/>
      <c r="Q25" s="346"/>
      <c r="R25" s="346"/>
      <c r="S25" s="346"/>
      <c r="T25" s="395"/>
      <c r="U25" s="409" t="s">
        <v>11</v>
      </c>
      <c r="V25" s="409"/>
      <c r="W25" s="409"/>
      <c r="X25" s="409"/>
      <c r="Y25" s="409"/>
      <c r="Z25" s="409"/>
      <c r="AA25" s="410"/>
      <c r="AB25" s="411" t="s">
        <v>12</v>
      </c>
      <c r="AC25" s="409"/>
      <c r="AD25" s="409"/>
      <c r="AE25" s="409"/>
      <c r="AF25" s="409"/>
      <c r="AG25" s="409"/>
      <c r="AH25" s="410"/>
      <c r="AI25" s="411" t="s">
        <v>13</v>
      </c>
      <c r="AJ25" s="409"/>
      <c r="AK25" s="409"/>
      <c r="AL25" s="409"/>
      <c r="AM25" s="409"/>
      <c r="AN25" s="409"/>
      <c r="AO25" s="410"/>
      <c r="AP25" s="411" t="s">
        <v>14</v>
      </c>
      <c r="AQ25" s="409"/>
      <c r="AR25" s="409"/>
      <c r="AS25" s="409"/>
      <c r="AT25" s="409"/>
      <c r="AU25" s="409"/>
      <c r="AV25" s="410"/>
      <c r="AW25" s="411" t="s">
        <v>15</v>
      </c>
      <c r="AX25" s="409"/>
      <c r="AY25" s="409"/>
      <c r="AZ25" s="399"/>
      <c r="BA25" s="400"/>
      <c r="BB25" s="405"/>
      <c r="BC25" s="406"/>
      <c r="BD25" s="405"/>
      <c r="BE25" s="413"/>
      <c r="BF25" s="413"/>
      <c r="BG25" s="413"/>
      <c r="BH25" s="406"/>
    </row>
    <row r="26" spans="2:65" ht="20.25" customHeight="1">
      <c r="B26" s="340"/>
      <c r="C26" s="345"/>
      <c r="D26" s="346"/>
      <c r="E26" s="347"/>
      <c r="F26" s="212"/>
      <c r="G26" s="151"/>
      <c r="H26" s="352"/>
      <c r="I26" s="355"/>
      <c r="J26" s="346"/>
      <c r="K26" s="346"/>
      <c r="L26" s="347"/>
      <c r="M26" s="355"/>
      <c r="N26" s="346"/>
      <c r="O26" s="347"/>
      <c r="P26" s="355"/>
      <c r="Q26" s="346"/>
      <c r="R26" s="346"/>
      <c r="S26" s="346"/>
      <c r="T26" s="395"/>
      <c r="U26" s="116">
        <v>1</v>
      </c>
      <c r="V26" s="117">
        <v>2</v>
      </c>
      <c r="W26" s="117">
        <v>3</v>
      </c>
      <c r="X26" s="117">
        <v>4</v>
      </c>
      <c r="Y26" s="117">
        <v>5</v>
      </c>
      <c r="Z26" s="117">
        <v>6</v>
      </c>
      <c r="AA26" s="118">
        <v>7</v>
      </c>
      <c r="AB26" s="119">
        <v>8</v>
      </c>
      <c r="AC26" s="117">
        <v>9</v>
      </c>
      <c r="AD26" s="117">
        <v>10</v>
      </c>
      <c r="AE26" s="117">
        <v>11</v>
      </c>
      <c r="AF26" s="117">
        <v>12</v>
      </c>
      <c r="AG26" s="117">
        <v>13</v>
      </c>
      <c r="AH26" s="118">
        <v>14</v>
      </c>
      <c r="AI26" s="116">
        <v>15</v>
      </c>
      <c r="AJ26" s="117">
        <v>16</v>
      </c>
      <c r="AK26" s="117">
        <v>17</v>
      </c>
      <c r="AL26" s="117">
        <v>18</v>
      </c>
      <c r="AM26" s="117">
        <v>19</v>
      </c>
      <c r="AN26" s="117">
        <v>20</v>
      </c>
      <c r="AO26" s="118">
        <v>21</v>
      </c>
      <c r="AP26" s="119">
        <v>22</v>
      </c>
      <c r="AQ26" s="117">
        <v>23</v>
      </c>
      <c r="AR26" s="117">
        <v>24</v>
      </c>
      <c r="AS26" s="117">
        <v>25</v>
      </c>
      <c r="AT26" s="117">
        <v>26</v>
      </c>
      <c r="AU26" s="117">
        <v>27</v>
      </c>
      <c r="AV26" s="118">
        <v>28</v>
      </c>
      <c r="AW26" s="120">
        <f>IF($BC$3="暦月",IF(DAY(DATE($AD$2,$AH$2,29))=29,29,""),"")</f>
        <v>29</v>
      </c>
      <c r="AX26" s="121">
        <f>IF($BC$3="暦月",IF(DAY(DATE($AD$2,$AH$2,30))=30,30,""),"")</f>
        <v>30</v>
      </c>
      <c r="AY26" s="122" t="str">
        <f>IF($BC$3="暦月",IF(DAY(DATE($AD$2,$AH$2,31))=31,31,""),"")</f>
        <v/>
      </c>
      <c r="AZ26" s="399"/>
      <c r="BA26" s="400"/>
      <c r="BB26" s="405"/>
      <c r="BC26" s="406"/>
      <c r="BD26" s="405"/>
      <c r="BE26" s="413"/>
      <c r="BF26" s="413"/>
      <c r="BG26" s="413"/>
      <c r="BH26" s="406"/>
    </row>
    <row r="27" spans="2:65" ht="20.25" hidden="1" customHeight="1">
      <c r="B27" s="340"/>
      <c r="C27" s="345"/>
      <c r="D27" s="346"/>
      <c r="E27" s="347"/>
      <c r="F27" s="212"/>
      <c r="G27" s="151"/>
      <c r="H27" s="352"/>
      <c r="I27" s="355"/>
      <c r="J27" s="346"/>
      <c r="K27" s="346"/>
      <c r="L27" s="347"/>
      <c r="M27" s="355"/>
      <c r="N27" s="346"/>
      <c r="O27" s="347"/>
      <c r="P27" s="355"/>
      <c r="Q27" s="346"/>
      <c r="R27" s="346"/>
      <c r="S27" s="346"/>
      <c r="T27" s="395"/>
      <c r="U27" s="116">
        <f>WEEKDAY(DATE($AD$2,$AH$2,1))</f>
        <v>6</v>
      </c>
      <c r="V27" s="117">
        <f>WEEKDAY(DATE($AD$2,$AH$2,2))</f>
        <v>7</v>
      </c>
      <c r="W27" s="117">
        <f>WEEKDAY(DATE($AD$2,$AH$2,3))</f>
        <v>1</v>
      </c>
      <c r="X27" s="117">
        <f>WEEKDAY(DATE($AD$2,$AH$2,4))</f>
        <v>2</v>
      </c>
      <c r="Y27" s="117">
        <f>WEEKDAY(DATE($AD$2,$AH$2,5))</f>
        <v>3</v>
      </c>
      <c r="Z27" s="117">
        <f>WEEKDAY(DATE($AD$2,$AH$2,6))</f>
        <v>4</v>
      </c>
      <c r="AA27" s="118">
        <f>WEEKDAY(DATE($AD$2,$AH$2,7))</f>
        <v>5</v>
      </c>
      <c r="AB27" s="119">
        <f>WEEKDAY(DATE($AD$2,$AH$2,8))</f>
        <v>6</v>
      </c>
      <c r="AC27" s="117">
        <f>WEEKDAY(DATE($AD$2,$AH$2,9))</f>
        <v>7</v>
      </c>
      <c r="AD27" s="117">
        <f>WEEKDAY(DATE($AD$2,$AH$2,10))</f>
        <v>1</v>
      </c>
      <c r="AE27" s="117">
        <f>WEEKDAY(DATE($AD$2,$AH$2,11))</f>
        <v>2</v>
      </c>
      <c r="AF27" s="117">
        <f>WEEKDAY(DATE($AD$2,$AH$2,12))</f>
        <v>3</v>
      </c>
      <c r="AG27" s="117">
        <f>WEEKDAY(DATE($AD$2,$AH$2,13))</f>
        <v>4</v>
      </c>
      <c r="AH27" s="118">
        <f>WEEKDAY(DATE($AD$2,$AH$2,14))</f>
        <v>5</v>
      </c>
      <c r="AI27" s="119">
        <f>WEEKDAY(DATE($AD$2,$AH$2,15))</f>
        <v>6</v>
      </c>
      <c r="AJ27" s="117">
        <f>WEEKDAY(DATE($AD$2,$AH$2,16))</f>
        <v>7</v>
      </c>
      <c r="AK27" s="117">
        <f>WEEKDAY(DATE($AD$2,$AH$2,17))</f>
        <v>1</v>
      </c>
      <c r="AL27" s="117">
        <f>WEEKDAY(DATE($AD$2,$AH$2,18))</f>
        <v>2</v>
      </c>
      <c r="AM27" s="117">
        <f>WEEKDAY(DATE($AD$2,$AH$2,19))</f>
        <v>3</v>
      </c>
      <c r="AN27" s="117">
        <f>WEEKDAY(DATE($AD$2,$AH$2,20))</f>
        <v>4</v>
      </c>
      <c r="AO27" s="118">
        <f>WEEKDAY(DATE($AD$2,$AH$2,21))</f>
        <v>5</v>
      </c>
      <c r="AP27" s="119">
        <f>WEEKDAY(DATE($AD$2,$AH$2,22))</f>
        <v>6</v>
      </c>
      <c r="AQ27" s="117">
        <f>WEEKDAY(DATE($AD$2,$AH$2,23))</f>
        <v>7</v>
      </c>
      <c r="AR27" s="117">
        <f>WEEKDAY(DATE($AD$2,$AH$2,24))</f>
        <v>1</v>
      </c>
      <c r="AS27" s="117">
        <f>WEEKDAY(DATE($AD$2,$AH$2,25))</f>
        <v>2</v>
      </c>
      <c r="AT27" s="117">
        <f>WEEKDAY(DATE($AD$2,$AH$2,26))</f>
        <v>3</v>
      </c>
      <c r="AU27" s="117">
        <f>WEEKDAY(DATE($AD$2,$AH$2,27))</f>
        <v>4</v>
      </c>
      <c r="AV27" s="118">
        <f>WEEKDAY(DATE($AD$2,$AH$2,28))</f>
        <v>5</v>
      </c>
      <c r="AW27" s="119">
        <f>IF(AW26=29,WEEKDAY(DATE($AD$2,$AH$2,29)),0)</f>
        <v>6</v>
      </c>
      <c r="AX27" s="117">
        <f>IF(AX26=30,WEEKDAY(DATE($AD$2,$AH$2,30)),0)</f>
        <v>7</v>
      </c>
      <c r="AY27" s="118">
        <f>IF(AY26=31,WEEKDAY(DATE($AD$2,$AH$2,31)),0)</f>
        <v>0</v>
      </c>
      <c r="AZ27" s="399"/>
      <c r="BA27" s="400"/>
      <c r="BB27" s="405"/>
      <c r="BC27" s="406"/>
      <c r="BD27" s="405"/>
      <c r="BE27" s="413"/>
      <c r="BF27" s="413"/>
      <c r="BG27" s="413"/>
      <c r="BH27" s="406"/>
    </row>
    <row r="28" spans="2:65" ht="20.25" customHeight="1" thickBot="1">
      <c r="B28" s="341"/>
      <c r="C28" s="348"/>
      <c r="D28" s="349"/>
      <c r="E28" s="350"/>
      <c r="F28" s="213"/>
      <c r="G28" s="152"/>
      <c r="H28" s="353"/>
      <c r="I28" s="356"/>
      <c r="J28" s="349"/>
      <c r="K28" s="349"/>
      <c r="L28" s="350"/>
      <c r="M28" s="356"/>
      <c r="N28" s="349"/>
      <c r="O28" s="350"/>
      <c r="P28" s="356"/>
      <c r="Q28" s="349"/>
      <c r="R28" s="349"/>
      <c r="S28" s="349"/>
      <c r="T28" s="396"/>
      <c r="U28" s="123" t="str">
        <f>IF(U27=1,"日",IF(U27=2,"月",IF(U27=3,"火",IF(U27=4,"水",IF(U27=5,"木",IF(U27=6,"金","土"))))))</f>
        <v>金</v>
      </c>
      <c r="V28" s="124" t="str">
        <f t="shared" ref="V28:AV28" si="0">IF(V27=1,"日",IF(V27=2,"月",IF(V27=3,"火",IF(V27=4,"水",IF(V27=5,"木",IF(V27=6,"金","土"))))))</f>
        <v>土</v>
      </c>
      <c r="W28" s="124" t="str">
        <f t="shared" si="0"/>
        <v>日</v>
      </c>
      <c r="X28" s="124" t="str">
        <f t="shared" si="0"/>
        <v>月</v>
      </c>
      <c r="Y28" s="124" t="str">
        <f t="shared" si="0"/>
        <v>火</v>
      </c>
      <c r="Z28" s="124" t="str">
        <f t="shared" si="0"/>
        <v>水</v>
      </c>
      <c r="AA28" s="125" t="str">
        <f t="shared" si="0"/>
        <v>木</v>
      </c>
      <c r="AB28" s="126" t="str">
        <f>IF(AB27=1,"日",IF(AB27=2,"月",IF(AB27=3,"火",IF(AB27=4,"水",IF(AB27=5,"木",IF(AB27=6,"金","土"))))))</f>
        <v>金</v>
      </c>
      <c r="AC28" s="124" t="str">
        <f t="shared" si="0"/>
        <v>土</v>
      </c>
      <c r="AD28" s="124" t="str">
        <f t="shared" si="0"/>
        <v>日</v>
      </c>
      <c r="AE28" s="124" t="str">
        <f t="shared" si="0"/>
        <v>月</v>
      </c>
      <c r="AF28" s="124" t="str">
        <f t="shared" si="0"/>
        <v>火</v>
      </c>
      <c r="AG28" s="124" t="str">
        <f t="shared" si="0"/>
        <v>水</v>
      </c>
      <c r="AH28" s="125" t="str">
        <f t="shared" si="0"/>
        <v>木</v>
      </c>
      <c r="AI28" s="126" t="str">
        <f>IF(AI27=1,"日",IF(AI27=2,"月",IF(AI27=3,"火",IF(AI27=4,"水",IF(AI27=5,"木",IF(AI27=6,"金","土"))))))</f>
        <v>金</v>
      </c>
      <c r="AJ28" s="124" t="str">
        <f t="shared" si="0"/>
        <v>土</v>
      </c>
      <c r="AK28" s="124" t="str">
        <f t="shared" si="0"/>
        <v>日</v>
      </c>
      <c r="AL28" s="124" t="str">
        <f t="shared" si="0"/>
        <v>月</v>
      </c>
      <c r="AM28" s="124" t="str">
        <f t="shared" si="0"/>
        <v>火</v>
      </c>
      <c r="AN28" s="124" t="str">
        <f t="shared" si="0"/>
        <v>水</v>
      </c>
      <c r="AO28" s="125" t="str">
        <f t="shared" si="0"/>
        <v>木</v>
      </c>
      <c r="AP28" s="126" t="str">
        <f>IF(AP27=1,"日",IF(AP27=2,"月",IF(AP27=3,"火",IF(AP27=4,"水",IF(AP27=5,"木",IF(AP27=6,"金","土"))))))</f>
        <v>金</v>
      </c>
      <c r="AQ28" s="124" t="str">
        <f t="shared" si="0"/>
        <v>土</v>
      </c>
      <c r="AR28" s="124" t="str">
        <f t="shared" si="0"/>
        <v>日</v>
      </c>
      <c r="AS28" s="124" t="str">
        <f t="shared" si="0"/>
        <v>月</v>
      </c>
      <c r="AT28" s="124" t="str">
        <f t="shared" si="0"/>
        <v>火</v>
      </c>
      <c r="AU28" s="124" t="str">
        <f t="shared" si="0"/>
        <v>水</v>
      </c>
      <c r="AV28" s="125" t="str">
        <f t="shared" si="0"/>
        <v>木</v>
      </c>
      <c r="AW28" s="124" t="str">
        <f>IF(AW27=1,"日",IF(AW27=2,"月",IF(AW27=3,"火",IF(AW27=4,"水",IF(AW27=5,"木",IF(AW27=6,"金",IF(AW27=0,"","土")))))))</f>
        <v>金</v>
      </c>
      <c r="AX28" s="124" t="str">
        <f>IF(AX27=1,"日",IF(AX27=2,"月",IF(AX27=3,"火",IF(AX27=4,"水",IF(AX27=5,"木",IF(AX27=6,"金",IF(AX27=0,"","土")))))))</f>
        <v>土</v>
      </c>
      <c r="AY28" s="124" t="str">
        <f>IF(AY27=1,"日",IF(AY27=2,"月",IF(AY27=3,"火",IF(AY27=4,"水",IF(AY27=5,"木",IF(AY27=6,"金",IF(AY27=0,"","土")))))))</f>
        <v/>
      </c>
      <c r="AZ28" s="401"/>
      <c r="BA28" s="402"/>
      <c r="BB28" s="407"/>
      <c r="BC28" s="408"/>
      <c r="BD28" s="407"/>
      <c r="BE28" s="414"/>
      <c r="BF28" s="414"/>
      <c r="BG28" s="414"/>
      <c r="BH28" s="408"/>
    </row>
    <row r="29" spans="2:65" ht="20.25" customHeight="1">
      <c r="B29" s="112"/>
      <c r="C29" s="477"/>
      <c r="D29" s="478"/>
      <c r="E29" s="479"/>
      <c r="F29" s="209"/>
      <c r="G29" s="210"/>
      <c r="H29" s="388"/>
      <c r="I29" s="474"/>
      <c r="J29" s="475"/>
      <c r="K29" s="475"/>
      <c r="L29" s="476"/>
      <c r="M29" s="389"/>
      <c r="N29" s="390"/>
      <c r="O29" s="391"/>
      <c r="P29" s="48" t="s">
        <v>18</v>
      </c>
      <c r="Q29" s="22"/>
      <c r="R29" s="22"/>
      <c r="S29" s="20"/>
      <c r="T29" s="49"/>
      <c r="U29" s="170"/>
      <c r="V29" s="170"/>
      <c r="W29" s="170"/>
      <c r="X29" s="170"/>
      <c r="Y29" s="170"/>
      <c r="Z29" s="170"/>
      <c r="AA29" s="304"/>
      <c r="AB29" s="305"/>
      <c r="AC29" s="170"/>
      <c r="AD29" s="170"/>
      <c r="AE29" s="170"/>
      <c r="AF29" s="170"/>
      <c r="AG29" s="170"/>
      <c r="AH29" s="304"/>
      <c r="AI29" s="305"/>
      <c r="AJ29" s="170"/>
      <c r="AK29" s="170"/>
      <c r="AL29" s="170"/>
      <c r="AM29" s="170"/>
      <c r="AN29" s="170"/>
      <c r="AO29" s="304"/>
      <c r="AP29" s="305"/>
      <c r="AQ29" s="170"/>
      <c r="AR29" s="170"/>
      <c r="AS29" s="170"/>
      <c r="AT29" s="170"/>
      <c r="AU29" s="170"/>
      <c r="AV29" s="306"/>
      <c r="AW29" s="170"/>
      <c r="AX29" s="170"/>
      <c r="AY29" s="170"/>
      <c r="AZ29" s="319"/>
      <c r="BA29" s="320"/>
      <c r="BB29" s="321"/>
      <c r="BC29" s="320"/>
      <c r="BD29" s="367"/>
      <c r="BE29" s="368"/>
      <c r="BF29" s="368"/>
      <c r="BG29" s="368"/>
      <c r="BH29" s="369"/>
    </row>
    <row r="30" spans="2:65" ht="20.25" customHeight="1">
      <c r="B30" s="113">
        <v>1</v>
      </c>
      <c r="C30" s="432"/>
      <c r="D30" s="433"/>
      <c r="E30" s="434"/>
      <c r="F30" s="207">
        <f>C29</f>
        <v>0</v>
      </c>
      <c r="G30" s="205"/>
      <c r="H30" s="375"/>
      <c r="I30" s="313"/>
      <c r="J30" s="314"/>
      <c r="K30" s="314"/>
      <c r="L30" s="315"/>
      <c r="M30" s="380"/>
      <c r="N30" s="381"/>
      <c r="O30" s="382"/>
      <c r="P30" s="23" t="s">
        <v>69</v>
      </c>
      <c r="Q30" s="24"/>
      <c r="R30" s="24"/>
      <c r="S30" s="19"/>
      <c r="T30" s="50"/>
      <c r="U30" s="173"/>
      <c r="V30" s="174" t="str">
        <f>IF(V29="","",VLOOKUP(V29,'シフト記号表（勤務時間帯）'!$D$6:$X$47,21,FALSE))</f>
        <v/>
      </c>
      <c r="W30" s="174" t="str">
        <f>IF(W29="","",VLOOKUP(W29,'シフト記号表（勤務時間帯）'!$D$6:$X$47,21,FALSE))</f>
        <v/>
      </c>
      <c r="X30" s="174" t="str">
        <f>IF(X29="","",VLOOKUP(X29,'シフト記号表（勤務時間帯）'!$D$6:$X$47,21,FALSE))</f>
        <v/>
      </c>
      <c r="Y30" s="174" t="str">
        <f>IF(Y29="","",VLOOKUP(Y29,'シフト記号表（勤務時間帯）'!$D$6:$X$47,21,FALSE))</f>
        <v/>
      </c>
      <c r="Z30" s="174" t="str">
        <f>IF(Z29="","",VLOOKUP(Z29,'シフト記号表（勤務時間帯）'!$D$6:$X$47,21,FALSE))</f>
        <v/>
      </c>
      <c r="AA30" s="255" t="str">
        <f>IF(AA29="","",VLOOKUP(AA29,'シフト記号表（勤務時間帯）'!$D$6:$X$47,21,FALSE))</f>
        <v/>
      </c>
      <c r="AB30" s="173" t="str">
        <f>IF(AB29="","",VLOOKUP(AB29,'シフト記号表（勤務時間帯）'!$D$6:$X$47,21,FALSE))</f>
        <v/>
      </c>
      <c r="AC30" s="174" t="str">
        <f>IF(AC29="","",VLOOKUP(AC29,'シフト記号表（勤務時間帯）'!$D$6:$X$47,21,FALSE))</f>
        <v/>
      </c>
      <c r="AD30" s="174" t="str">
        <f>IF(AD29="","",VLOOKUP(AD29,'シフト記号表（勤務時間帯）'!$D$6:$X$47,21,FALSE))</f>
        <v/>
      </c>
      <c r="AE30" s="174" t="str">
        <f>IF(AE29="","",VLOOKUP(AE29,'シフト記号表（勤務時間帯）'!$D$6:$X$47,21,FALSE))</f>
        <v/>
      </c>
      <c r="AF30" s="174" t="str">
        <f>IF(AF29="","",VLOOKUP(AF29,'シフト記号表（勤務時間帯）'!$D$6:$X$47,21,FALSE))</f>
        <v/>
      </c>
      <c r="AG30" s="174" t="str">
        <f>IF(AG29="","",VLOOKUP(AG29,'シフト記号表（勤務時間帯）'!$D$6:$X$47,21,FALSE))</f>
        <v/>
      </c>
      <c r="AH30" s="175" t="str">
        <f>IF(AH29="","",VLOOKUP(AH29,'シフト記号表（勤務時間帯）'!$D$6:$X$47,21,FALSE))</f>
        <v/>
      </c>
      <c r="AI30" s="253" t="str">
        <f>IF(AI29="","",VLOOKUP(AI29,'シフト記号表（勤務時間帯）'!$D$6:$X$47,21,FALSE))</f>
        <v/>
      </c>
      <c r="AJ30" s="174" t="str">
        <f>IF(AJ29="","",VLOOKUP(AJ29,'シフト記号表（勤務時間帯）'!$D$6:$X$47,21,FALSE))</f>
        <v/>
      </c>
      <c r="AK30" s="174" t="str">
        <f>IF(AK29="","",VLOOKUP(AK29,'シフト記号表（勤務時間帯）'!$D$6:$X$47,21,FALSE))</f>
        <v/>
      </c>
      <c r="AL30" s="174" t="str">
        <f>IF(AL29="","",VLOOKUP(AL29,'シフト記号表（勤務時間帯）'!$D$6:$X$47,21,FALSE))</f>
        <v/>
      </c>
      <c r="AM30" s="174" t="str">
        <f>IF(AM29="","",VLOOKUP(AM29,'シフト記号表（勤務時間帯）'!$D$6:$X$47,21,FALSE))</f>
        <v/>
      </c>
      <c r="AN30" s="174" t="str">
        <f>IF(AN29="","",VLOOKUP(AN29,'シフト記号表（勤務時間帯）'!$D$6:$X$47,21,FALSE))</f>
        <v/>
      </c>
      <c r="AO30" s="255" t="str">
        <f>IF(AO29="","",VLOOKUP(AO29,'シフト記号表（勤務時間帯）'!$D$6:$X$47,21,FALSE))</f>
        <v/>
      </c>
      <c r="AP30" s="173" t="str">
        <f>IF(AP29="","",VLOOKUP(AP29,'シフト記号表（勤務時間帯）'!$D$6:$X$47,21,FALSE))</f>
        <v/>
      </c>
      <c r="AQ30" s="174" t="str">
        <f>IF(AQ29="","",VLOOKUP(AQ29,'シフト記号表（勤務時間帯）'!$D$6:$X$47,21,FALSE))</f>
        <v/>
      </c>
      <c r="AR30" s="174" t="str">
        <f>IF(AR29="","",VLOOKUP(AR29,'シフト記号表（勤務時間帯）'!$D$6:$X$47,21,FALSE))</f>
        <v/>
      </c>
      <c r="AS30" s="174" t="str">
        <f>IF(AS29="","",VLOOKUP(AS29,'シフト記号表（勤務時間帯）'!$D$6:$X$47,21,FALSE))</f>
        <v/>
      </c>
      <c r="AT30" s="174" t="str">
        <f>IF(AT29="","",VLOOKUP(AT29,'シフト記号表（勤務時間帯）'!$D$6:$X$47,21,FALSE))</f>
        <v/>
      </c>
      <c r="AU30" s="174" t="str">
        <f>IF(AU29="","",VLOOKUP(AU29,'シフト記号表（勤務時間帯）'!$D$6:$X$47,21,FALSE))</f>
        <v/>
      </c>
      <c r="AV30" s="175" t="str">
        <f>IF(AV29="","",VLOOKUP(AV29,'シフト記号表（勤務時間帯）'!$D$6:$X$47,21,FALSE))</f>
        <v/>
      </c>
      <c r="AW30" s="253" t="str">
        <f>IF(AW29="","",VLOOKUP(AW29,'シフト記号表（勤務時間帯）'!$D$6:$X$47,21,FALSE))</f>
        <v/>
      </c>
      <c r="AX30" s="174" t="str">
        <f>IF(AX29="","",VLOOKUP(AX29,'シフト記号表（勤務時間帯）'!$D$6:$X$47,21,FALSE))</f>
        <v/>
      </c>
      <c r="AY30" s="174" t="str">
        <f>IF(AY29="","",VLOOKUP(AY29,'シフト記号表（勤務時間帯）'!$D$6:$X$47,21,FALSE))</f>
        <v/>
      </c>
      <c r="AZ30" s="331">
        <f>IF($BC$3="４週",SUM(U30:AV30),IF($BC$3="暦月",SUM(U30:AY30),""))</f>
        <v>0</v>
      </c>
      <c r="BA30" s="332"/>
      <c r="BB30" s="333">
        <f>IF($BC$3="４週",AZ30/4,IF($BC$3="暦月",(AZ30/($BC$8/7)),""))</f>
        <v>0</v>
      </c>
      <c r="BC30" s="332"/>
      <c r="BD30" s="325"/>
      <c r="BE30" s="326"/>
      <c r="BF30" s="326"/>
      <c r="BG30" s="326"/>
      <c r="BH30" s="327"/>
    </row>
    <row r="31" spans="2:65" ht="20.25" customHeight="1" thickBot="1">
      <c r="B31" s="114"/>
      <c r="C31" s="471"/>
      <c r="D31" s="472"/>
      <c r="E31" s="473"/>
      <c r="F31" s="208"/>
      <c r="G31" s="206">
        <f>C29</f>
        <v>0</v>
      </c>
      <c r="H31" s="376"/>
      <c r="I31" s="316"/>
      <c r="J31" s="317"/>
      <c r="K31" s="317"/>
      <c r="L31" s="318"/>
      <c r="M31" s="383"/>
      <c r="N31" s="384"/>
      <c r="O31" s="385"/>
      <c r="P31" s="25" t="s">
        <v>70</v>
      </c>
      <c r="Q31" s="26"/>
      <c r="R31" s="26"/>
      <c r="S31" s="17"/>
      <c r="T31" s="51"/>
      <c r="U31" s="176"/>
      <c r="V31" s="177" t="str">
        <f>IF(V29="","",VLOOKUP(V29,'シフト記号表（勤務時間帯）'!$D$6:$Z$47,23,FALSE))</f>
        <v/>
      </c>
      <c r="W31" s="177" t="str">
        <f>IF(W29="","",VLOOKUP(W29,'シフト記号表（勤務時間帯）'!$D$6:$Z$47,23,FALSE))</f>
        <v/>
      </c>
      <c r="X31" s="177" t="str">
        <f>IF(X29="","",VLOOKUP(X29,'シフト記号表（勤務時間帯）'!$D$6:$Z$47,23,FALSE))</f>
        <v/>
      </c>
      <c r="Y31" s="177" t="str">
        <f>IF(Y29="","",VLOOKUP(Y29,'シフト記号表（勤務時間帯）'!$D$6:$Z$47,23,FALSE))</f>
        <v/>
      </c>
      <c r="Z31" s="177" t="str">
        <f>IF(Z29="","",VLOOKUP(Z29,'シフト記号表（勤務時間帯）'!$D$6:$Z$47,23,FALSE))</f>
        <v/>
      </c>
      <c r="AA31" s="256" t="str">
        <f>IF(AA29="","",VLOOKUP(AA29,'シフト記号表（勤務時間帯）'!$D$6:$Z$47,23,FALSE))</f>
        <v/>
      </c>
      <c r="AB31" s="176" t="str">
        <f>IF(AB29="","",VLOOKUP(AB29,'シフト記号表（勤務時間帯）'!$D$6:$Z$47,23,FALSE))</f>
        <v/>
      </c>
      <c r="AC31" s="177" t="str">
        <f>IF(AC29="","",VLOOKUP(AC29,'シフト記号表（勤務時間帯）'!$D$6:$Z$47,23,FALSE))</f>
        <v/>
      </c>
      <c r="AD31" s="177" t="str">
        <f>IF(AD29="","",VLOOKUP(AD29,'シフト記号表（勤務時間帯）'!$D$6:$Z$47,23,FALSE))</f>
        <v/>
      </c>
      <c r="AE31" s="177" t="str">
        <f>IF(AE29="","",VLOOKUP(AE29,'シフト記号表（勤務時間帯）'!$D$6:$Z$47,23,FALSE))</f>
        <v/>
      </c>
      <c r="AF31" s="177" t="str">
        <f>IF(AF29="","",VLOOKUP(AF29,'シフト記号表（勤務時間帯）'!$D$6:$Z$47,23,FALSE))</f>
        <v/>
      </c>
      <c r="AG31" s="177" t="str">
        <f>IF(AG29="","",VLOOKUP(AG29,'シフト記号表（勤務時間帯）'!$D$6:$Z$47,23,FALSE))</f>
        <v/>
      </c>
      <c r="AH31" s="178" t="str">
        <f>IF(AH29="","",VLOOKUP(AH29,'シフト記号表（勤務時間帯）'!$D$6:$Z$47,23,FALSE))</f>
        <v/>
      </c>
      <c r="AI31" s="254" t="str">
        <f>IF(AI29="","",VLOOKUP(AI29,'シフト記号表（勤務時間帯）'!$D$6:$Z$47,23,FALSE))</f>
        <v/>
      </c>
      <c r="AJ31" s="177" t="str">
        <f>IF(AJ29="","",VLOOKUP(AJ29,'シフト記号表（勤務時間帯）'!$D$6:$Z$47,23,FALSE))</f>
        <v/>
      </c>
      <c r="AK31" s="177" t="str">
        <f>IF(AK29="","",VLOOKUP(AK29,'シフト記号表（勤務時間帯）'!$D$6:$Z$47,23,FALSE))</f>
        <v/>
      </c>
      <c r="AL31" s="177" t="str">
        <f>IF(AL29="","",VLOOKUP(AL29,'シフト記号表（勤務時間帯）'!$D$6:$Z$47,23,FALSE))</f>
        <v/>
      </c>
      <c r="AM31" s="177" t="str">
        <f>IF(AM29="","",VLOOKUP(AM29,'シフト記号表（勤務時間帯）'!$D$6:$Z$47,23,FALSE))</f>
        <v/>
      </c>
      <c r="AN31" s="177" t="str">
        <f>IF(AN29="","",VLOOKUP(AN29,'シフト記号表（勤務時間帯）'!$D$6:$Z$47,23,FALSE))</f>
        <v/>
      </c>
      <c r="AO31" s="256" t="str">
        <f>IF(AO29="","",VLOOKUP(AO29,'シフト記号表（勤務時間帯）'!$D$6:$Z$47,23,FALSE))</f>
        <v/>
      </c>
      <c r="AP31" s="176" t="str">
        <f>IF(AP29="","",VLOOKUP(AP29,'シフト記号表（勤務時間帯）'!$D$6:$Z$47,23,FALSE))</f>
        <v/>
      </c>
      <c r="AQ31" s="177" t="str">
        <f>IF(AQ29="","",VLOOKUP(AQ29,'シフト記号表（勤務時間帯）'!$D$6:$Z$47,23,FALSE))</f>
        <v/>
      </c>
      <c r="AR31" s="177" t="str">
        <f>IF(AR29="","",VLOOKUP(AR29,'シフト記号表（勤務時間帯）'!$D$6:$Z$47,23,FALSE))</f>
        <v/>
      </c>
      <c r="AS31" s="177" t="str">
        <f>IF(AS29="","",VLOOKUP(AS29,'シフト記号表（勤務時間帯）'!$D$6:$Z$47,23,FALSE))</f>
        <v/>
      </c>
      <c r="AT31" s="177" t="str">
        <f>IF(AT29="","",VLOOKUP(AT29,'シフト記号表（勤務時間帯）'!$D$6:$Z$47,23,FALSE))</f>
        <v/>
      </c>
      <c r="AU31" s="177" t="str">
        <f>IF(AU29="","",VLOOKUP(AU29,'シフト記号表（勤務時間帯）'!$D$6:$Z$47,23,FALSE))</f>
        <v/>
      </c>
      <c r="AV31" s="178" t="str">
        <f>IF(AV29="","",VLOOKUP(AV29,'シフト記号表（勤務時間帯）'!$D$6:$Z$47,23,FALSE))</f>
        <v/>
      </c>
      <c r="AW31" s="254" t="str">
        <f>IF(AW29="","",VLOOKUP(AW29,'シフト記号表（勤務時間帯）'!$D$6:$Z$47,23,FALSE))</f>
        <v/>
      </c>
      <c r="AX31" s="177" t="str">
        <f>IF(AX29="","",VLOOKUP(AX29,'シフト記号表（勤務時間帯）'!$D$6:$Z$47,23,FALSE))</f>
        <v/>
      </c>
      <c r="AY31" s="177" t="str">
        <f>IF(AY29="","",VLOOKUP(AY29,'シフト記号表（勤務時間帯）'!$D$6:$Z$47,23,FALSE))</f>
        <v/>
      </c>
      <c r="AZ31" s="334">
        <f>IF($BC$3="４週",SUM(U31:AV31),IF($BC$3="暦月",SUM(U31:AY31),""))</f>
        <v>0</v>
      </c>
      <c r="BA31" s="335"/>
      <c r="BB31" s="336">
        <f>IF($BC$3="４週",AZ31/4,IF($BC$3="暦月",(AZ31/($BC$8/7)),""))</f>
        <v>0</v>
      </c>
      <c r="BC31" s="335"/>
      <c r="BD31" s="328"/>
      <c r="BE31" s="329"/>
      <c r="BF31" s="329"/>
      <c r="BG31" s="329"/>
      <c r="BH31" s="330"/>
    </row>
    <row r="32" spans="2:65" ht="20.25" customHeight="1">
      <c r="B32" s="115"/>
      <c r="C32" s="429"/>
      <c r="D32" s="430"/>
      <c r="E32" s="431"/>
      <c r="F32" s="303"/>
      <c r="G32" s="302"/>
      <c r="H32" s="392"/>
      <c r="I32" s="310"/>
      <c r="J32" s="311"/>
      <c r="K32" s="311"/>
      <c r="L32" s="312"/>
      <c r="M32" s="377"/>
      <c r="N32" s="378"/>
      <c r="O32" s="379"/>
      <c r="P32" s="21" t="s">
        <v>18</v>
      </c>
      <c r="Q32" s="27"/>
      <c r="R32" s="27"/>
      <c r="S32" s="15"/>
      <c r="T32" s="52"/>
      <c r="U32" s="170"/>
      <c r="V32" s="170"/>
      <c r="W32" s="170"/>
      <c r="X32" s="170"/>
      <c r="Y32" s="170"/>
      <c r="Z32" s="170"/>
      <c r="AA32" s="304"/>
      <c r="AB32" s="308"/>
      <c r="AC32" s="170"/>
      <c r="AD32" s="170"/>
      <c r="AE32" s="170"/>
      <c r="AF32" s="170"/>
      <c r="AG32" s="170"/>
      <c r="AH32" s="304"/>
      <c r="AI32" s="308"/>
      <c r="AJ32" s="170"/>
      <c r="AK32" s="170"/>
      <c r="AL32" s="170"/>
      <c r="AM32" s="170"/>
      <c r="AN32" s="170"/>
      <c r="AO32" s="304"/>
      <c r="AP32" s="308"/>
      <c r="AQ32" s="170"/>
      <c r="AR32" s="170"/>
      <c r="AS32" s="170"/>
      <c r="AT32" s="170"/>
      <c r="AU32" s="170"/>
      <c r="AV32" s="309"/>
      <c r="AW32" s="170"/>
      <c r="AX32" s="170"/>
      <c r="AY32" s="170"/>
      <c r="AZ32" s="386"/>
      <c r="BA32" s="338"/>
      <c r="BB32" s="337"/>
      <c r="BC32" s="338"/>
      <c r="BD32" s="322"/>
      <c r="BE32" s="323"/>
      <c r="BF32" s="323"/>
      <c r="BG32" s="323"/>
      <c r="BH32" s="324"/>
    </row>
    <row r="33" spans="2:60" ht="20.25" customHeight="1">
      <c r="B33" s="113">
        <f>B30+1</f>
        <v>2</v>
      </c>
      <c r="C33" s="432"/>
      <c r="D33" s="433"/>
      <c r="E33" s="434"/>
      <c r="F33" s="300">
        <f t="shared" ref="F33:F70" si="1">C32</f>
        <v>0</v>
      </c>
      <c r="G33" s="298"/>
      <c r="H33" s="375"/>
      <c r="I33" s="313"/>
      <c r="J33" s="314"/>
      <c r="K33" s="314"/>
      <c r="L33" s="315"/>
      <c r="M33" s="380"/>
      <c r="N33" s="381"/>
      <c r="O33" s="382"/>
      <c r="P33" s="23" t="s">
        <v>69</v>
      </c>
      <c r="Q33" s="24"/>
      <c r="R33" s="24"/>
      <c r="S33" s="19"/>
      <c r="T33" s="50"/>
      <c r="U33" s="251" t="str">
        <f>IF(U32="","",VLOOKUP(U32,'シフト記号表（勤務時間帯）'!$D$6:$X$47,21,FALSE))</f>
        <v/>
      </c>
      <c r="V33" s="174" t="str">
        <f>IF(V32="","",VLOOKUP(V32,'シフト記号表（勤務時間帯）'!$D$6:$X$47,21,FALSE))</f>
        <v/>
      </c>
      <c r="W33" s="174" t="str">
        <f>IF(W32="","",VLOOKUP(W32,'シフト記号表（勤務時間帯）'!$D$6:$X$47,21,FALSE))</f>
        <v/>
      </c>
      <c r="X33" s="174" t="str">
        <f>IF(X32="","",VLOOKUP(X32,'シフト記号表（勤務時間帯）'!$D$6:$X$47,21,FALSE))</f>
        <v/>
      </c>
      <c r="Y33" s="174" t="str">
        <f>IF(Y32="","",VLOOKUP(Y32,'シフト記号表（勤務時間帯）'!$D$6:$X$47,21,FALSE))</f>
        <v/>
      </c>
      <c r="Z33" s="174" t="str">
        <f>IF(Z32="","",VLOOKUP(Z32,'シフト記号表（勤務時間帯）'!$D$6:$X$47,21,FALSE))</f>
        <v/>
      </c>
      <c r="AA33" s="255" t="str">
        <f>IF(AA32="","",VLOOKUP(AA32,'シフト記号表（勤務時間帯）'!$D$6:$X$47,21,FALSE))</f>
        <v/>
      </c>
      <c r="AB33" s="173" t="str">
        <f>IF(AB32="","",VLOOKUP(AB32,'シフト記号表（勤務時間帯）'!$D$6:$X$47,21,FALSE))</f>
        <v/>
      </c>
      <c r="AC33" s="174" t="str">
        <f>IF(AC32="","",VLOOKUP(AC32,'シフト記号表（勤務時間帯）'!$D$6:$X$47,21,FALSE))</f>
        <v/>
      </c>
      <c r="AD33" s="174" t="str">
        <f>IF(AD32="","",VLOOKUP(AD32,'シフト記号表（勤務時間帯）'!$D$6:$X$47,21,FALSE))</f>
        <v/>
      </c>
      <c r="AE33" s="174" t="str">
        <f>IF(AE32="","",VLOOKUP(AE32,'シフト記号表（勤務時間帯）'!$D$6:$X$47,21,FALSE))</f>
        <v/>
      </c>
      <c r="AF33" s="174" t="str">
        <f>IF(AF32="","",VLOOKUP(AF32,'シフト記号表（勤務時間帯）'!$D$6:$X$47,21,FALSE))</f>
        <v/>
      </c>
      <c r="AG33" s="174" t="str">
        <f>IF(AG32="","",VLOOKUP(AG32,'シフト記号表（勤務時間帯）'!$D$6:$X$47,21,FALSE))</f>
        <v/>
      </c>
      <c r="AH33" s="175" t="str">
        <f>IF(AH32="","",VLOOKUP(AH32,'シフト記号表（勤務時間帯）'!$D$6:$X$47,21,FALSE))</f>
        <v/>
      </c>
      <c r="AI33" s="253" t="str">
        <f>IF(AI32="","",VLOOKUP(AI32,'シフト記号表（勤務時間帯）'!$D$6:$X$47,21,FALSE))</f>
        <v/>
      </c>
      <c r="AJ33" s="174" t="str">
        <f>IF(AJ32="","",VLOOKUP(AJ32,'シフト記号表（勤務時間帯）'!$D$6:$X$47,21,FALSE))</f>
        <v/>
      </c>
      <c r="AK33" s="174" t="str">
        <f>IF(AK32="","",VLOOKUP(AK32,'シフト記号表（勤務時間帯）'!$D$6:$X$47,21,FALSE))</f>
        <v/>
      </c>
      <c r="AL33" s="174" t="str">
        <f>IF(AL32="","",VLOOKUP(AL32,'シフト記号表（勤務時間帯）'!$D$6:$X$47,21,FALSE))</f>
        <v/>
      </c>
      <c r="AM33" s="174" t="str">
        <f>IF(AM32="","",VLOOKUP(AM32,'シフト記号表（勤務時間帯）'!$D$6:$X$47,21,FALSE))</f>
        <v/>
      </c>
      <c r="AN33" s="174" t="str">
        <f>IF(AN32="","",VLOOKUP(AN32,'シフト記号表（勤務時間帯）'!$D$6:$X$47,21,FALSE))</f>
        <v/>
      </c>
      <c r="AO33" s="255" t="str">
        <f>IF(AO32="","",VLOOKUP(AO32,'シフト記号表（勤務時間帯）'!$D$6:$X$47,21,FALSE))</f>
        <v/>
      </c>
      <c r="AP33" s="173" t="str">
        <f>IF(AP32="","",VLOOKUP(AP32,'シフト記号表（勤務時間帯）'!$D$6:$X$47,21,FALSE))</f>
        <v/>
      </c>
      <c r="AQ33" s="174" t="str">
        <f>IF(AQ32="","",VLOOKUP(AQ32,'シフト記号表（勤務時間帯）'!$D$6:$X$47,21,FALSE))</f>
        <v/>
      </c>
      <c r="AR33" s="174" t="str">
        <f>IF(AR32="","",VLOOKUP(AR32,'シフト記号表（勤務時間帯）'!$D$6:$X$47,21,FALSE))</f>
        <v/>
      </c>
      <c r="AS33" s="174" t="str">
        <f>IF(AS32="","",VLOOKUP(AS32,'シフト記号表（勤務時間帯）'!$D$6:$X$47,21,FALSE))</f>
        <v/>
      </c>
      <c r="AT33" s="174" t="str">
        <f>IF(AT32="","",VLOOKUP(AT32,'シフト記号表（勤務時間帯）'!$D$6:$X$47,21,FALSE))</f>
        <v/>
      </c>
      <c r="AU33" s="174" t="str">
        <f>IF(AU32="","",VLOOKUP(AU32,'シフト記号表（勤務時間帯）'!$D$6:$X$47,21,FALSE))</f>
        <v/>
      </c>
      <c r="AV33" s="175" t="str">
        <f>IF(AV32="","",VLOOKUP(AV32,'シフト記号表（勤務時間帯）'!$D$6:$X$47,21,FALSE))</f>
        <v/>
      </c>
      <c r="AW33" s="253" t="str">
        <f>IF(AW32="","",VLOOKUP(AW32,'シフト記号表（勤務時間帯）'!$D$6:$X$47,21,FALSE))</f>
        <v/>
      </c>
      <c r="AX33" s="174" t="str">
        <f>IF(AX32="","",VLOOKUP(AX32,'シフト記号表（勤務時間帯）'!$D$6:$X$47,21,FALSE))</f>
        <v/>
      </c>
      <c r="AY33" s="253" t="str">
        <f>IF(AY32="","",VLOOKUP(AY32,'シフト記号表（勤務時間帯）'!$D$6:$X$47,21,FALSE))</f>
        <v/>
      </c>
      <c r="AZ33" s="331">
        <f>IF($BC$3="４週",SUM(U33:AV33),IF($BC$3="暦月",SUM(U33:AY33),""))</f>
        <v>0</v>
      </c>
      <c r="BA33" s="332"/>
      <c r="BB33" s="333">
        <f>IF($BC$3="４週",AZ33/4,IF($BC$3="暦月",(AZ33/($BC$8/7)),""))</f>
        <v>0</v>
      </c>
      <c r="BC33" s="332"/>
      <c r="BD33" s="325"/>
      <c r="BE33" s="326"/>
      <c r="BF33" s="326"/>
      <c r="BG33" s="326"/>
      <c r="BH33" s="327"/>
    </row>
    <row r="34" spans="2:60" ht="20.25" customHeight="1" thickBot="1">
      <c r="B34" s="114"/>
      <c r="C34" s="471"/>
      <c r="D34" s="472"/>
      <c r="E34" s="473"/>
      <c r="F34" s="301"/>
      <c r="G34" s="299">
        <f t="shared" ref="G34" si="2">C32</f>
        <v>0</v>
      </c>
      <c r="H34" s="376"/>
      <c r="I34" s="316"/>
      <c r="J34" s="317"/>
      <c r="K34" s="317"/>
      <c r="L34" s="318"/>
      <c r="M34" s="383"/>
      <c r="N34" s="384"/>
      <c r="O34" s="385"/>
      <c r="P34" s="25" t="s">
        <v>70</v>
      </c>
      <c r="Q34" s="26"/>
      <c r="R34" s="26"/>
      <c r="S34" s="17"/>
      <c r="T34" s="51"/>
      <c r="U34" s="252" t="str">
        <f>IF(U32="","",VLOOKUP(U32,'シフト記号表（勤務時間帯）'!$D$6:$Z$47,23,FALSE))</f>
        <v/>
      </c>
      <c r="V34" s="177" t="str">
        <f>IF(V32="","",VLOOKUP(V32,'シフト記号表（勤務時間帯）'!$D$6:$Z$47,23,FALSE))</f>
        <v/>
      </c>
      <c r="W34" s="177" t="str">
        <f>IF(W32="","",VLOOKUP(W32,'シフト記号表（勤務時間帯）'!$D$6:$Z$47,23,FALSE))</f>
        <v/>
      </c>
      <c r="X34" s="177" t="str">
        <f>IF(X32="","",VLOOKUP(X32,'シフト記号表（勤務時間帯）'!$D$6:$Z$47,23,FALSE))</f>
        <v/>
      </c>
      <c r="Y34" s="177" t="str">
        <f>IF(Y32="","",VLOOKUP(Y32,'シフト記号表（勤務時間帯）'!$D$6:$Z$47,23,FALSE))</f>
        <v/>
      </c>
      <c r="Z34" s="177" t="str">
        <f>IF(Z32="","",VLOOKUP(Z32,'シフト記号表（勤務時間帯）'!$D$6:$Z$47,23,FALSE))</f>
        <v/>
      </c>
      <c r="AA34" s="256" t="str">
        <f>IF(AA32="","",VLOOKUP(AA32,'シフト記号表（勤務時間帯）'!$D$6:$Z$47,23,FALSE))</f>
        <v/>
      </c>
      <c r="AB34" s="176" t="str">
        <f>IF(AB32="","",VLOOKUP(AB32,'シフト記号表（勤務時間帯）'!$D$6:$Z$47,23,FALSE))</f>
        <v/>
      </c>
      <c r="AC34" s="177" t="str">
        <f>IF(AC32="","",VLOOKUP(AC32,'シフト記号表（勤務時間帯）'!$D$6:$Z$47,23,FALSE))</f>
        <v/>
      </c>
      <c r="AD34" s="177" t="str">
        <f>IF(AD32="","",VLOOKUP(AD32,'シフト記号表（勤務時間帯）'!$D$6:$Z$47,23,FALSE))</f>
        <v/>
      </c>
      <c r="AE34" s="177" t="str">
        <f>IF(AE32="","",VLOOKUP(AE32,'シフト記号表（勤務時間帯）'!$D$6:$Z$47,23,FALSE))</f>
        <v/>
      </c>
      <c r="AF34" s="177" t="str">
        <f>IF(AF32="","",VLOOKUP(AF32,'シフト記号表（勤務時間帯）'!$D$6:$Z$47,23,FALSE))</f>
        <v/>
      </c>
      <c r="AG34" s="177" t="str">
        <f>IF(AG32="","",VLOOKUP(AG32,'シフト記号表（勤務時間帯）'!$D$6:$Z$47,23,FALSE))</f>
        <v/>
      </c>
      <c r="AH34" s="178" t="str">
        <f>IF(AH32="","",VLOOKUP(AH32,'シフト記号表（勤務時間帯）'!$D$6:$Z$47,23,FALSE))</f>
        <v/>
      </c>
      <c r="AI34" s="254" t="str">
        <f>IF(AI32="","",VLOOKUP(AI32,'シフト記号表（勤務時間帯）'!$D$6:$Z$47,23,FALSE))</f>
        <v/>
      </c>
      <c r="AJ34" s="177" t="str">
        <f>IF(AJ32="","",VLOOKUP(AJ32,'シフト記号表（勤務時間帯）'!$D$6:$Z$47,23,FALSE))</f>
        <v/>
      </c>
      <c r="AK34" s="177" t="str">
        <f>IF(AK32="","",VLOOKUP(AK32,'シフト記号表（勤務時間帯）'!$D$6:$Z$47,23,FALSE))</f>
        <v/>
      </c>
      <c r="AL34" s="177" t="str">
        <f>IF(AL32="","",VLOOKUP(AL32,'シフト記号表（勤務時間帯）'!$D$6:$Z$47,23,FALSE))</f>
        <v/>
      </c>
      <c r="AM34" s="177" t="str">
        <f>IF(AM32="","",VLOOKUP(AM32,'シフト記号表（勤務時間帯）'!$D$6:$Z$47,23,FALSE))</f>
        <v/>
      </c>
      <c r="AN34" s="177" t="str">
        <f>IF(AN32="","",VLOOKUP(AN32,'シフト記号表（勤務時間帯）'!$D$6:$Z$47,23,FALSE))</f>
        <v/>
      </c>
      <c r="AO34" s="256" t="str">
        <f>IF(AO32="","",VLOOKUP(AO32,'シフト記号表（勤務時間帯）'!$D$6:$Z$47,23,FALSE))</f>
        <v/>
      </c>
      <c r="AP34" s="176" t="str">
        <f>IF(AP32="","",VLOOKUP(AP32,'シフト記号表（勤務時間帯）'!$D$6:$Z$47,23,FALSE))</f>
        <v/>
      </c>
      <c r="AQ34" s="177" t="str">
        <f>IF(AQ32="","",VLOOKUP(AQ32,'シフト記号表（勤務時間帯）'!$D$6:$Z$47,23,FALSE))</f>
        <v/>
      </c>
      <c r="AR34" s="177" t="str">
        <f>IF(AR32="","",VLOOKUP(AR32,'シフト記号表（勤務時間帯）'!$D$6:$Z$47,23,FALSE))</f>
        <v/>
      </c>
      <c r="AS34" s="177" t="str">
        <f>IF(AS32="","",VLOOKUP(AS32,'シフト記号表（勤務時間帯）'!$D$6:$Z$47,23,FALSE))</f>
        <v/>
      </c>
      <c r="AT34" s="177" t="str">
        <f>IF(AT32="","",VLOOKUP(AT32,'シフト記号表（勤務時間帯）'!$D$6:$Z$47,23,FALSE))</f>
        <v/>
      </c>
      <c r="AU34" s="177" t="str">
        <f>IF(AU32="","",VLOOKUP(AU32,'シフト記号表（勤務時間帯）'!$D$6:$Z$47,23,FALSE))</f>
        <v/>
      </c>
      <c r="AV34" s="178" t="str">
        <f>IF(AV32="","",VLOOKUP(AV32,'シフト記号表（勤務時間帯）'!$D$6:$Z$47,23,FALSE))</f>
        <v/>
      </c>
      <c r="AW34" s="254" t="str">
        <f>IF(AW32="","",VLOOKUP(AW32,'シフト記号表（勤務時間帯）'!$D$6:$Z$47,23,FALSE))</f>
        <v/>
      </c>
      <c r="AX34" s="177" t="str">
        <f>IF(AX32="","",VLOOKUP(AX32,'シフト記号表（勤務時間帯）'!$D$6:$Z$47,23,FALSE))</f>
        <v/>
      </c>
      <c r="AY34" s="254" t="str">
        <f>IF(AY32="","",VLOOKUP(AY32,'シフト記号表（勤務時間帯）'!$D$6:$Z$47,23,FALSE))</f>
        <v/>
      </c>
      <c r="AZ34" s="334">
        <f>IF($BC$3="４週",SUM(U34:AV34),IF($BC$3="暦月",SUM(U34:AY34),""))</f>
        <v>0</v>
      </c>
      <c r="BA34" s="335"/>
      <c r="BB34" s="336">
        <f>IF($BC$3="４週",AZ34/4,IF($BC$3="暦月",(AZ34/($BC$8/7)),""))</f>
        <v>0</v>
      </c>
      <c r="BC34" s="335"/>
      <c r="BD34" s="328"/>
      <c r="BE34" s="329"/>
      <c r="BF34" s="329"/>
      <c r="BG34" s="329"/>
      <c r="BH34" s="330"/>
    </row>
    <row r="35" spans="2:60" ht="20.25" customHeight="1">
      <c r="B35" s="115"/>
      <c r="C35" s="429"/>
      <c r="D35" s="430"/>
      <c r="E35" s="431"/>
      <c r="F35" s="303"/>
      <c r="G35" s="302"/>
      <c r="H35" s="374"/>
      <c r="I35" s="310"/>
      <c r="J35" s="311"/>
      <c r="K35" s="311"/>
      <c r="L35" s="312"/>
      <c r="M35" s="377"/>
      <c r="N35" s="378"/>
      <c r="O35" s="379"/>
      <c r="P35" s="21" t="s">
        <v>18</v>
      </c>
      <c r="Q35" s="27"/>
      <c r="R35" s="27"/>
      <c r="S35" s="15"/>
      <c r="T35" s="52"/>
      <c r="U35" s="170"/>
      <c r="V35" s="170"/>
      <c r="W35" s="170"/>
      <c r="X35" s="170"/>
      <c r="Y35" s="170"/>
      <c r="Z35" s="170"/>
      <c r="AA35" s="304"/>
      <c r="AB35" s="308"/>
      <c r="AC35" s="170"/>
      <c r="AD35" s="170"/>
      <c r="AE35" s="170"/>
      <c r="AF35" s="170"/>
      <c r="AG35" s="170"/>
      <c r="AH35" s="304"/>
      <c r="AI35" s="308"/>
      <c r="AJ35" s="170"/>
      <c r="AK35" s="170"/>
      <c r="AL35" s="170"/>
      <c r="AM35" s="170"/>
      <c r="AN35" s="170"/>
      <c r="AO35" s="304"/>
      <c r="AP35" s="308"/>
      <c r="AQ35" s="170"/>
      <c r="AR35" s="170"/>
      <c r="AS35" s="170"/>
      <c r="AT35" s="170"/>
      <c r="AU35" s="170"/>
      <c r="AV35" s="309"/>
      <c r="AW35" s="170"/>
      <c r="AX35" s="170"/>
      <c r="AY35" s="170"/>
      <c r="AZ35" s="386"/>
      <c r="BA35" s="338"/>
      <c r="BB35" s="337"/>
      <c r="BC35" s="338"/>
      <c r="BD35" s="322"/>
      <c r="BE35" s="323"/>
      <c r="BF35" s="323"/>
      <c r="BG35" s="323"/>
      <c r="BH35" s="324"/>
    </row>
    <row r="36" spans="2:60" ht="20.25" customHeight="1">
      <c r="B36" s="113">
        <f>B33+1</f>
        <v>3</v>
      </c>
      <c r="C36" s="432"/>
      <c r="D36" s="433"/>
      <c r="E36" s="434"/>
      <c r="F36" s="300">
        <f t="shared" ref="F36:F70" si="3">C35</f>
        <v>0</v>
      </c>
      <c r="G36" s="298"/>
      <c r="H36" s="375"/>
      <c r="I36" s="313"/>
      <c r="J36" s="314"/>
      <c r="K36" s="314"/>
      <c r="L36" s="315"/>
      <c r="M36" s="380"/>
      <c r="N36" s="381"/>
      <c r="O36" s="382"/>
      <c r="P36" s="23" t="s">
        <v>69</v>
      </c>
      <c r="Q36" s="24"/>
      <c r="R36" s="24"/>
      <c r="S36" s="19"/>
      <c r="T36" s="50"/>
      <c r="U36" s="251" t="str">
        <f>IF(U35="","",VLOOKUP(U35,'シフト記号表（勤務時間帯）'!$D$6:$X$47,21,FALSE))</f>
        <v/>
      </c>
      <c r="V36" s="174" t="str">
        <f>IF(V35="","",VLOOKUP(V35,'シフト記号表（勤務時間帯）'!$D$6:$X$47,21,FALSE))</f>
        <v/>
      </c>
      <c r="W36" s="174" t="str">
        <f>IF(W35="","",VLOOKUP(W35,'シフト記号表（勤務時間帯）'!$D$6:$X$47,21,FALSE))</f>
        <v/>
      </c>
      <c r="X36" s="174" t="str">
        <f>IF(X35="","",VLOOKUP(X35,'シフト記号表（勤務時間帯）'!$D$6:$X$47,21,FALSE))</f>
        <v/>
      </c>
      <c r="Y36" s="174" t="str">
        <f>IF(Y35="","",VLOOKUP(Y35,'シフト記号表（勤務時間帯）'!$D$6:$X$47,21,FALSE))</f>
        <v/>
      </c>
      <c r="Z36" s="174" t="str">
        <f>IF(Z35="","",VLOOKUP(Z35,'シフト記号表（勤務時間帯）'!$D$6:$X$47,21,FALSE))</f>
        <v/>
      </c>
      <c r="AA36" s="255" t="str">
        <f>IF(AA35="","",VLOOKUP(AA35,'シフト記号表（勤務時間帯）'!$D$6:$X$47,21,FALSE))</f>
        <v/>
      </c>
      <c r="AB36" s="173" t="str">
        <f>IF(AB35="","",VLOOKUP(AB35,'シフト記号表（勤務時間帯）'!$D$6:$X$47,21,FALSE))</f>
        <v/>
      </c>
      <c r="AC36" s="174" t="str">
        <f>IF(AC35="","",VLOOKUP(AC35,'シフト記号表（勤務時間帯）'!$D$6:$X$47,21,FALSE))</f>
        <v/>
      </c>
      <c r="AD36" s="174" t="str">
        <f>IF(AD35="","",VLOOKUP(AD35,'シフト記号表（勤務時間帯）'!$D$6:$X$47,21,FALSE))</f>
        <v/>
      </c>
      <c r="AE36" s="174" t="str">
        <f>IF(AE35="","",VLOOKUP(AE35,'シフト記号表（勤務時間帯）'!$D$6:$X$47,21,FALSE))</f>
        <v/>
      </c>
      <c r="AF36" s="174" t="str">
        <f>IF(AF35="","",VLOOKUP(AF35,'シフト記号表（勤務時間帯）'!$D$6:$X$47,21,FALSE))</f>
        <v/>
      </c>
      <c r="AG36" s="174" t="str">
        <f>IF(AG35="","",VLOOKUP(AG35,'シフト記号表（勤務時間帯）'!$D$6:$X$47,21,FALSE))</f>
        <v/>
      </c>
      <c r="AH36" s="175" t="str">
        <f>IF(AH35="","",VLOOKUP(AH35,'シフト記号表（勤務時間帯）'!$D$6:$X$47,21,FALSE))</f>
        <v/>
      </c>
      <c r="AI36" s="253" t="str">
        <f>IF(AI35="","",VLOOKUP(AI35,'シフト記号表（勤務時間帯）'!$D$6:$X$47,21,FALSE))</f>
        <v/>
      </c>
      <c r="AJ36" s="174" t="str">
        <f>IF(AJ35="","",VLOOKUP(AJ35,'シフト記号表（勤務時間帯）'!$D$6:$X$47,21,FALSE))</f>
        <v/>
      </c>
      <c r="AK36" s="174" t="str">
        <f>IF(AK35="","",VLOOKUP(AK35,'シフト記号表（勤務時間帯）'!$D$6:$X$47,21,FALSE))</f>
        <v/>
      </c>
      <c r="AL36" s="174" t="str">
        <f>IF(AL35="","",VLOOKUP(AL35,'シフト記号表（勤務時間帯）'!$D$6:$X$47,21,FALSE))</f>
        <v/>
      </c>
      <c r="AM36" s="174" t="str">
        <f>IF(AM35="","",VLOOKUP(AM35,'シフト記号表（勤務時間帯）'!$D$6:$X$47,21,FALSE))</f>
        <v/>
      </c>
      <c r="AN36" s="174" t="str">
        <f>IF(AN35="","",VLOOKUP(AN35,'シフト記号表（勤務時間帯）'!$D$6:$X$47,21,FALSE))</f>
        <v/>
      </c>
      <c r="AO36" s="255" t="str">
        <f>IF(AO35="","",VLOOKUP(AO35,'シフト記号表（勤務時間帯）'!$D$6:$X$47,21,FALSE))</f>
        <v/>
      </c>
      <c r="AP36" s="173" t="str">
        <f>IF(AP35="","",VLOOKUP(AP35,'シフト記号表（勤務時間帯）'!$D$6:$X$47,21,FALSE))</f>
        <v/>
      </c>
      <c r="AQ36" s="174" t="str">
        <f>IF(AQ35="","",VLOOKUP(AQ35,'シフト記号表（勤務時間帯）'!$D$6:$X$47,21,FALSE))</f>
        <v/>
      </c>
      <c r="AR36" s="174" t="str">
        <f>IF(AR35="","",VLOOKUP(AR35,'シフト記号表（勤務時間帯）'!$D$6:$X$47,21,FALSE))</f>
        <v/>
      </c>
      <c r="AS36" s="174" t="str">
        <f>IF(AS35="","",VLOOKUP(AS35,'シフト記号表（勤務時間帯）'!$D$6:$X$47,21,FALSE))</f>
        <v/>
      </c>
      <c r="AT36" s="174" t="str">
        <f>IF(AT35="","",VLOOKUP(AT35,'シフト記号表（勤務時間帯）'!$D$6:$X$47,21,FALSE))</f>
        <v/>
      </c>
      <c r="AU36" s="174" t="str">
        <f>IF(AU35="","",VLOOKUP(AU35,'シフト記号表（勤務時間帯）'!$D$6:$X$47,21,FALSE))</f>
        <v/>
      </c>
      <c r="AV36" s="175" t="str">
        <f>IF(AV35="","",VLOOKUP(AV35,'シフト記号表（勤務時間帯）'!$D$6:$X$47,21,FALSE))</f>
        <v/>
      </c>
      <c r="AW36" s="253" t="str">
        <f>IF(AW35="","",VLOOKUP(AW35,'シフト記号表（勤務時間帯）'!$D$6:$X$47,21,FALSE))</f>
        <v/>
      </c>
      <c r="AX36" s="174" t="str">
        <f>IF(AX35="","",VLOOKUP(AX35,'シフト記号表（勤務時間帯）'!$D$6:$X$47,21,FALSE))</f>
        <v/>
      </c>
      <c r="AY36" s="253" t="str">
        <f>IF(AY35="","",VLOOKUP(AY35,'シフト記号表（勤務時間帯）'!$D$6:$X$47,21,FALSE))</f>
        <v/>
      </c>
      <c r="AZ36" s="331">
        <f>IF($BC$3="４週",SUM(U36:AV36),IF($BC$3="暦月",SUM(U36:AY36),""))</f>
        <v>0</v>
      </c>
      <c r="BA36" s="332"/>
      <c r="BB36" s="333">
        <f>IF($BC$3="４週",AZ36/4,IF($BC$3="暦月",(AZ36/($BC$8/7)),""))</f>
        <v>0</v>
      </c>
      <c r="BC36" s="332"/>
      <c r="BD36" s="325"/>
      <c r="BE36" s="326"/>
      <c r="BF36" s="326"/>
      <c r="BG36" s="326"/>
      <c r="BH36" s="327"/>
    </row>
    <row r="37" spans="2:60" ht="20.25" customHeight="1" thickBot="1">
      <c r="B37" s="114"/>
      <c r="C37" s="471"/>
      <c r="D37" s="472"/>
      <c r="E37" s="473"/>
      <c r="F37" s="301"/>
      <c r="G37" s="299">
        <f t="shared" ref="G37" si="4">C35</f>
        <v>0</v>
      </c>
      <c r="H37" s="376"/>
      <c r="I37" s="316"/>
      <c r="J37" s="317"/>
      <c r="K37" s="317"/>
      <c r="L37" s="318"/>
      <c r="M37" s="383"/>
      <c r="N37" s="384"/>
      <c r="O37" s="385"/>
      <c r="P37" s="25" t="s">
        <v>70</v>
      </c>
      <c r="Q37" s="28"/>
      <c r="R37" s="28"/>
      <c r="S37" s="16"/>
      <c r="T37" s="53"/>
      <c r="U37" s="252" t="str">
        <f>IF(U35="","",VLOOKUP(U35,'シフト記号表（勤務時間帯）'!$D$6:$Z$47,23,FALSE))</f>
        <v/>
      </c>
      <c r="V37" s="177" t="str">
        <f>IF(V35="","",VLOOKUP(V35,'シフト記号表（勤務時間帯）'!$D$6:$Z$47,23,FALSE))</f>
        <v/>
      </c>
      <c r="W37" s="177" t="str">
        <f>IF(W35="","",VLOOKUP(W35,'シフト記号表（勤務時間帯）'!$D$6:$Z$47,23,FALSE))</f>
        <v/>
      </c>
      <c r="X37" s="177" t="str">
        <f>IF(X35="","",VLOOKUP(X35,'シフト記号表（勤務時間帯）'!$D$6:$Z$47,23,FALSE))</f>
        <v/>
      </c>
      <c r="Y37" s="177" t="str">
        <f>IF(Y35="","",VLOOKUP(Y35,'シフト記号表（勤務時間帯）'!$D$6:$Z$47,23,FALSE))</f>
        <v/>
      </c>
      <c r="Z37" s="177" t="str">
        <f>IF(Z35="","",VLOOKUP(Z35,'シフト記号表（勤務時間帯）'!$D$6:$Z$47,23,FALSE))</f>
        <v/>
      </c>
      <c r="AA37" s="256" t="str">
        <f>IF(AA35="","",VLOOKUP(AA35,'シフト記号表（勤務時間帯）'!$D$6:$Z$47,23,FALSE))</f>
        <v/>
      </c>
      <c r="AB37" s="176" t="str">
        <f>IF(AB35="","",VLOOKUP(AB35,'シフト記号表（勤務時間帯）'!$D$6:$Z$47,23,FALSE))</f>
        <v/>
      </c>
      <c r="AC37" s="177" t="str">
        <f>IF(AC35="","",VLOOKUP(AC35,'シフト記号表（勤務時間帯）'!$D$6:$Z$47,23,FALSE))</f>
        <v/>
      </c>
      <c r="AD37" s="177" t="str">
        <f>IF(AD35="","",VLOOKUP(AD35,'シフト記号表（勤務時間帯）'!$D$6:$Z$47,23,FALSE))</f>
        <v/>
      </c>
      <c r="AE37" s="177" t="str">
        <f>IF(AE35="","",VLOOKUP(AE35,'シフト記号表（勤務時間帯）'!$D$6:$Z$47,23,FALSE))</f>
        <v/>
      </c>
      <c r="AF37" s="177" t="str">
        <f>IF(AF35="","",VLOOKUP(AF35,'シフト記号表（勤務時間帯）'!$D$6:$Z$47,23,FALSE))</f>
        <v/>
      </c>
      <c r="AG37" s="177" t="str">
        <f>IF(AG35="","",VLOOKUP(AG35,'シフト記号表（勤務時間帯）'!$D$6:$Z$47,23,FALSE))</f>
        <v/>
      </c>
      <c r="AH37" s="178" t="str">
        <f>IF(AH35="","",VLOOKUP(AH35,'シフト記号表（勤務時間帯）'!$D$6:$Z$47,23,FALSE))</f>
        <v/>
      </c>
      <c r="AI37" s="254" t="str">
        <f>IF(AI35="","",VLOOKUP(AI35,'シフト記号表（勤務時間帯）'!$D$6:$Z$47,23,FALSE))</f>
        <v/>
      </c>
      <c r="AJ37" s="177" t="str">
        <f>IF(AJ35="","",VLOOKUP(AJ35,'シフト記号表（勤務時間帯）'!$D$6:$Z$47,23,FALSE))</f>
        <v/>
      </c>
      <c r="AK37" s="177" t="str">
        <f>IF(AK35="","",VLOOKUP(AK35,'シフト記号表（勤務時間帯）'!$D$6:$Z$47,23,FALSE))</f>
        <v/>
      </c>
      <c r="AL37" s="177" t="str">
        <f>IF(AL35="","",VLOOKUP(AL35,'シフト記号表（勤務時間帯）'!$D$6:$Z$47,23,FALSE))</f>
        <v/>
      </c>
      <c r="AM37" s="177" t="str">
        <f>IF(AM35="","",VLOOKUP(AM35,'シフト記号表（勤務時間帯）'!$D$6:$Z$47,23,FALSE))</f>
        <v/>
      </c>
      <c r="AN37" s="177" t="str">
        <f>IF(AN35="","",VLOOKUP(AN35,'シフト記号表（勤務時間帯）'!$D$6:$Z$47,23,FALSE))</f>
        <v/>
      </c>
      <c r="AO37" s="256" t="str">
        <f>IF(AO35="","",VLOOKUP(AO35,'シフト記号表（勤務時間帯）'!$D$6:$Z$47,23,FALSE))</f>
        <v/>
      </c>
      <c r="AP37" s="176" t="str">
        <f>IF(AP35="","",VLOOKUP(AP35,'シフト記号表（勤務時間帯）'!$D$6:$Z$47,23,FALSE))</f>
        <v/>
      </c>
      <c r="AQ37" s="177" t="str">
        <f>IF(AQ35="","",VLOOKUP(AQ35,'シフト記号表（勤務時間帯）'!$D$6:$Z$47,23,FALSE))</f>
        <v/>
      </c>
      <c r="AR37" s="177" t="str">
        <f>IF(AR35="","",VLOOKUP(AR35,'シフト記号表（勤務時間帯）'!$D$6:$Z$47,23,FALSE))</f>
        <v/>
      </c>
      <c r="AS37" s="177" t="str">
        <f>IF(AS35="","",VLOOKUP(AS35,'シフト記号表（勤務時間帯）'!$D$6:$Z$47,23,FALSE))</f>
        <v/>
      </c>
      <c r="AT37" s="177" t="str">
        <f>IF(AT35="","",VLOOKUP(AT35,'シフト記号表（勤務時間帯）'!$D$6:$Z$47,23,FALSE))</f>
        <v/>
      </c>
      <c r="AU37" s="177" t="str">
        <f>IF(AU35="","",VLOOKUP(AU35,'シフト記号表（勤務時間帯）'!$D$6:$Z$47,23,FALSE))</f>
        <v/>
      </c>
      <c r="AV37" s="178" t="str">
        <f>IF(AV35="","",VLOOKUP(AV35,'シフト記号表（勤務時間帯）'!$D$6:$Z$47,23,FALSE))</f>
        <v/>
      </c>
      <c r="AW37" s="254" t="str">
        <f>IF(AW35="","",VLOOKUP(AW35,'シフト記号表（勤務時間帯）'!$D$6:$Z$47,23,FALSE))</f>
        <v/>
      </c>
      <c r="AX37" s="177" t="str">
        <f>IF(AX35="","",VLOOKUP(AX35,'シフト記号表（勤務時間帯）'!$D$6:$Z$47,23,FALSE))</f>
        <v/>
      </c>
      <c r="AY37" s="254" t="str">
        <f>IF(AY35="","",VLOOKUP(AY35,'シフト記号表（勤務時間帯）'!$D$6:$Z$47,23,FALSE))</f>
        <v/>
      </c>
      <c r="AZ37" s="334">
        <f>IF($BC$3="４週",SUM(U37:AV37),IF($BC$3="暦月",SUM(U37:AY37),""))</f>
        <v>0</v>
      </c>
      <c r="BA37" s="335"/>
      <c r="BB37" s="336">
        <f>IF($BC$3="４週",AZ37/4,IF($BC$3="暦月",(AZ37/($BC$8/7)),""))</f>
        <v>0</v>
      </c>
      <c r="BC37" s="335"/>
      <c r="BD37" s="328"/>
      <c r="BE37" s="329"/>
      <c r="BF37" s="329"/>
      <c r="BG37" s="329"/>
      <c r="BH37" s="330"/>
    </row>
    <row r="38" spans="2:60" ht="20.25" customHeight="1">
      <c r="B38" s="115"/>
      <c r="C38" s="429"/>
      <c r="D38" s="430"/>
      <c r="E38" s="431"/>
      <c r="F38" s="303"/>
      <c r="G38" s="302"/>
      <c r="H38" s="374"/>
      <c r="I38" s="310"/>
      <c r="J38" s="311"/>
      <c r="K38" s="311"/>
      <c r="L38" s="312"/>
      <c r="M38" s="377"/>
      <c r="N38" s="378"/>
      <c r="O38" s="379"/>
      <c r="P38" s="21" t="s">
        <v>18</v>
      </c>
      <c r="Q38" s="27"/>
      <c r="R38" s="27"/>
      <c r="S38" s="15"/>
      <c r="T38" s="52"/>
      <c r="U38" s="170"/>
      <c r="V38" s="170"/>
      <c r="W38" s="170"/>
      <c r="X38" s="170"/>
      <c r="Y38" s="170"/>
      <c r="Z38" s="170"/>
      <c r="AA38" s="304"/>
      <c r="AB38" s="308"/>
      <c r="AC38" s="170"/>
      <c r="AD38" s="170"/>
      <c r="AE38" s="170"/>
      <c r="AF38" s="170"/>
      <c r="AG38" s="170"/>
      <c r="AH38" s="304"/>
      <c r="AI38" s="308"/>
      <c r="AJ38" s="170"/>
      <c r="AK38" s="170"/>
      <c r="AL38" s="170"/>
      <c r="AM38" s="170"/>
      <c r="AN38" s="170"/>
      <c r="AO38" s="304"/>
      <c r="AP38" s="308"/>
      <c r="AQ38" s="170"/>
      <c r="AR38" s="170"/>
      <c r="AS38" s="170"/>
      <c r="AT38" s="170"/>
      <c r="AU38" s="170"/>
      <c r="AV38" s="309"/>
      <c r="AW38" s="170"/>
      <c r="AX38" s="170"/>
      <c r="AY38" s="170"/>
      <c r="AZ38" s="386"/>
      <c r="BA38" s="338"/>
      <c r="BB38" s="337"/>
      <c r="BC38" s="338"/>
      <c r="BD38" s="322"/>
      <c r="BE38" s="323"/>
      <c r="BF38" s="323"/>
      <c r="BG38" s="323"/>
      <c r="BH38" s="324"/>
    </row>
    <row r="39" spans="2:60" ht="20.25" customHeight="1">
      <c r="B39" s="113">
        <f>B36+1</f>
        <v>4</v>
      </c>
      <c r="C39" s="432"/>
      <c r="D39" s="433"/>
      <c r="E39" s="434"/>
      <c r="F39" s="300">
        <f t="shared" ref="F39:F70" si="5">C38</f>
        <v>0</v>
      </c>
      <c r="G39" s="298"/>
      <c r="H39" s="375"/>
      <c r="I39" s="313"/>
      <c r="J39" s="314"/>
      <c r="K39" s="314"/>
      <c r="L39" s="315"/>
      <c r="M39" s="380"/>
      <c r="N39" s="381"/>
      <c r="O39" s="382"/>
      <c r="P39" s="23" t="s">
        <v>69</v>
      </c>
      <c r="Q39" s="24"/>
      <c r="R39" s="24"/>
      <c r="S39" s="19"/>
      <c r="T39" s="50"/>
      <c r="U39" s="251" t="str">
        <f>IF(U38="","",VLOOKUP(U38,'シフト記号表（勤務時間帯）'!$D$6:$X$47,21,FALSE))</f>
        <v/>
      </c>
      <c r="V39" s="255" t="str">
        <f>IF(V38="","",VLOOKUP(V38,'シフト記号表（勤務時間帯）'!$D$6:$X$47,21,FALSE))</f>
        <v/>
      </c>
      <c r="W39" s="174" t="str">
        <f>IF(W38="","",VLOOKUP(W38,'シフト記号表（勤務時間帯）'!$D$6:$X$47,21,FALSE))</f>
        <v/>
      </c>
      <c r="X39" s="174" t="str">
        <f>IF(X38="","",VLOOKUP(X38,'シフト記号表（勤務時間帯）'!$D$6:$X$47,21,FALSE))</f>
        <v/>
      </c>
      <c r="Y39" s="174" t="str">
        <f>IF(Y38="","",VLOOKUP(Y38,'シフト記号表（勤務時間帯）'!$D$6:$X$47,21,FALSE))</f>
        <v/>
      </c>
      <c r="Z39" s="174" t="str">
        <f>IF(Z38="","",VLOOKUP(Z38,'シフト記号表（勤務時間帯）'!$D$6:$X$47,21,FALSE))</f>
        <v/>
      </c>
      <c r="AA39" s="255" t="str">
        <f>IF(AA38="","",VLOOKUP(AA38,'シフト記号表（勤務時間帯）'!$D$6:$X$47,21,FALSE))</f>
        <v/>
      </c>
      <c r="AB39" s="173" t="str">
        <f>IF(AB38="","",VLOOKUP(AB38,'シフト記号表（勤務時間帯）'!$D$6:$X$47,21,FALSE))</f>
        <v/>
      </c>
      <c r="AC39" s="174" t="str">
        <f>IF(AC38="","",VLOOKUP(AC38,'シフト記号表（勤務時間帯）'!$D$6:$X$47,21,FALSE))</f>
        <v/>
      </c>
      <c r="AD39" s="174" t="str">
        <f>IF(AD38="","",VLOOKUP(AD38,'シフト記号表（勤務時間帯）'!$D$6:$X$47,21,FALSE))</f>
        <v/>
      </c>
      <c r="AE39" s="174" t="str">
        <f>IF(AE38="","",VLOOKUP(AE38,'シフト記号表（勤務時間帯）'!$D$6:$X$47,21,FALSE))</f>
        <v/>
      </c>
      <c r="AF39" s="174" t="str">
        <f>IF(AF38="","",VLOOKUP(AF38,'シフト記号表（勤務時間帯）'!$D$6:$X$47,21,FALSE))</f>
        <v/>
      </c>
      <c r="AG39" s="174" t="str">
        <f>IF(AG38="","",VLOOKUP(AG38,'シフト記号表（勤務時間帯）'!$D$6:$X$47,21,FALSE))</f>
        <v/>
      </c>
      <c r="AH39" s="175" t="str">
        <f>IF(AH38="","",VLOOKUP(AH38,'シフト記号表（勤務時間帯）'!$D$6:$X$47,21,FALSE))</f>
        <v/>
      </c>
      <c r="AI39" s="253" t="str">
        <f>IF(AI38="","",VLOOKUP(AI38,'シフト記号表（勤務時間帯）'!$D$6:$X$47,21,FALSE))</f>
        <v/>
      </c>
      <c r="AJ39" s="174" t="str">
        <f>IF(AJ38="","",VLOOKUP(AJ38,'シフト記号表（勤務時間帯）'!$D$6:$X$47,21,FALSE))</f>
        <v/>
      </c>
      <c r="AK39" s="174" t="str">
        <f>IF(AK38="","",VLOOKUP(AK38,'シフト記号表（勤務時間帯）'!$D$6:$X$47,21,FALSE))</f>
        <v/>
      </c>
      <c r="AL39" s="174" t="str">
        <f>IF(AL38="","",VLOOKUP(AL38,'シフト記号表（勤務時間帯）'!$D$6:$X$47,21,FALSE))</f>
        <v/>
      </c>
      <c r="AM39" s="174" t="str">
        <f>IF(AM38="","",VLOOKUP(AM38,'シフト記号表（勤務時間帯）'!$D$6:$X$47,21,FALSE))</f>
        <v/>
      </c>
      <c r="AN39" s="174" t="str">
        <f>IF(AN38="","",VLOOKUP(AN38,'シフト記号表（勤務時間帯）'!$D$6:$X$47,21,FALSE))</f>
        <v/>
      </c>
      <c r="AO39" s="255" t="str">
        <f>IF(AO38="","",VLOOKUP(AO38,'シフト記号表（勤務時間帯）'!$D$6:$X$47,21,FALSE))</f>
        <v/>
      </c>
      <c r="AP39" s="173" t="str">
        <f>IF(AP38="","",VLOOKUP(AP38,'シフト記号表（勤務時間帯）'!$D$6:$X$47,21,FALSE))</f>
        <v/>
      </c>
      <c r="AQ39" s="174" t="str">
        <f>IF(AQ38="","",VLOOKUP(AQ38,'シフト記号表（勤務時間帯）'!$D$6:$X$47,21,FALSE))</f>
        <v/>
      </c>
      <c r="AR39" s="174" t="str">
        <f>IF(AR38="","",VLOOKUP(AR38,'シフト記号表（勤務時間帯）'!$D$6:$X$47,21,FALSE))</f>
        <v/>
      </c>
      <c r="AS39" s="174" t="str">
        <f>IF(AS38="","",VLOOKUP(AS38,'シフト記号表（勤務時間帯）'!$D$6:$X$47,21,FALSE))</f>
        <v/>
      </c>
      <c r="AT39" s="174" t="str">
        <f>IF(AT38="","",VLOOKUP(AT38,'シフト記号表（勤務時間帯）'!$D$6:$X$47,21,FALSE))</f>
        <v/>
      </c>
      <c r="AU39" s="174" t="str">
        <f>IF(AU38="","",VLOOKUP(AU38,'シフト記号表（勤務時間帯）'!$D$6:$X$47,21,FALSE))</f>
        <v/>
      </c>
      <c r="AV39" s="175" t="str">
        <f>IF(AV38="","",VLOOKUP(AV38,'シフト記号表（勤務時間帯）'!$D$6:$X$47,21,FALSE))</f>
        <v/>
      </c>
      <c r="AW39" s="253" t="str">
        <f>IF(AW38="","",VLOOKUP(AW38,'シフト記号表（勤務時間帯）'!$D$6:$X$47,21,FALSE))</f>
        <v/>
      </c>
      <c r="AX39" s="253" t="str">
        <f>IF(AX38="","",VLOOKUP(AX38,'シフト記号表（勤務時間帯）'!$D$6:$X$47,21,FALSE))</f>
        <v/>
      </c>
      <c r="AY39" s="253" t="str">
        <f>IF(AY38="","",VLOOKUP(AY38,'シフト記号表（勤務時間帯）'!$D$6:$X$47,21,FALSE))</f>
        <v/>
      </c>
      <c r="AZ39" s="331">
        <f>IF($BC$3="４週",SUM(U39:AV39),IF($BC$3="暦月",SUM(U39:AY39),""))</f>
        <v>0</v>
      </c>
      <c r="BA39" s="332"/>
      <c r="BB39" s="333">
        <f>IF($BC$3="４週",AZ39/4,IF($BC$3="暦月",(AZ39/($BC$8/7)),""))</f>
        <v>0</v>
      </c>
      <c r="BC39" s="332"/>
      <c r="BD39" s="325"/>
      <c r="BE39" s="326"/>
      <c r="BF39" s="326"/>
      <c r="BG39" s="326"/>
      <c r="BH39" s="327"/>
    </row>
    <row r="40" spans="2:60" ht="20.25" customHeight="1" thickBot="1">
      <c r="B40" s="114"/>
      <c r="C40" s="471"/>
      <c r="D40" s="472"/>
      <c r="E40" s="473"/>
      <c r="F40" s="301"/>
      <c r="G40" s="299">
        <f t="shared" ref="G40" si="6">C38</f>
        <v>0</v>
      </c>
      <c r="H40" s="376"/>
      <c r="I40" s="316"/>
      <c r="J40" s="317"/>
      <c r="K40" s="317"/>
      <c r="L40" s="318"/>
      <c r="M40" s="383"/>
      <c r="N40" s="384"/>
      <c r="O40" s="385"/>
      <c r="P40" s="25" t="s">
        <v>70</v>
      </c>
      <c r="Q40" s="29"/>
      <c r="R40" s="29"/>
      <c r="S40" s="17"/>
      <c r="T40" s="51"/>
      <c r="U40" s="252" t="str">
        <f>IF(U38="","",VLOOKUP(U38,'シフト記号表（勤務時間帯）'!$D$6:$Z$47,23,FALSE))</f>
        <v/>
      </c>
      <c r="V40" s="256" t="str">
        <f>IF(V38="","",VLOOKUP(V38,'シフト記号表（勤務時間帯）'!$D$6:$Z$47,23,FALSE))</f>
        <v/>
      </c>
      <c r="W40" s="177" t="str">
        <f>IF(W38="","",VLOOKUP(W38,'シフト記号表（勤務時間帯）'!$D$6:$Z$47,23,FALSE))</f>
        <v/>
      </c>
      <c r="X40" s="177" t="str">
        <f>IF(X38="","",VLOOKUP(X38,'シフト記号表（勤務時間帯）'!$D$6:$Z$47,23,FALSE))</f>
        <v/>
      </c>
      <c r="Y40" s="177" t="str">
        <f>IF(Y38="","",VLOOKUP(Y38,'シフト記号表（勤務時間帯）'!$D$6:$Z$47,23,FALSE))</f>
        <v/>
      </c>
      <c r="Z40" s="177" t="str">
        <f>IF(Z38="","",VLOOKUP(Z38,'シフト記号表（勤務時間帯）'!$D$6:$Z$47,23,FALSE))</f>
        <v/>
      </c>
      <c r="AA40" s="256" t="str">
        <f>IF(AA38="","",VLOOKUP(AA38,'シフト記号表（勤務時間帯）'!$D$6:$Z$47,23,FALSE))</f>
        <v/>
      </c>
      <c r="AB40" s="176" t="str">
        <f>IF(AB38="","",VLOOKUP(AB38,'シフト記号表（勤務時間帯）'!$D$6:$Z$47,23,FALSE))</f>
        <v/>
      </c>
      <c r="AC40" s="177" t="str">
        <f>IF(AC38="","",VLOOKUP(AC38,'シフト記号表（勤務時間帯）'!$D$6:$Z$47,23,FALSE))</f>
        <v/>
      </c>
      <c r="AD40" s="177" t="str">
        <f>IF(AD38="","",VLOOKUP(AD38,'シフト記号表（勤務時間帯）'!$D$6:$Z$47,23,FALSE))</f>
        <v/>
      </c>
      <c r="AE40" s="177" t="str">
        <f>IF(AE38="","",VLOOKUP(AE38,'シフト記号表（勤務時間帯）'!$D$6:$Z$47,23,FALSE))</f>
        <v/>
      </c>
      <c r="AF40" s="177" t="str">
        <f>IF(AF38="","",VLOOKUP(AF38,'シフト記号表（勤務時間帯）'!$D$6:$Z$47,23,FALSE))</f>
        <v/>
      </c>
      <c r="AG40" s="177" t="str">
        <f>IF(AG38="","",VLOOKUP(AG38,'シフト記号表（勤務時間帯）'!$D$6:$Z$47,23,FALSE))</f>
        <v/>
      </c>
      <c r="AH40" s="178" t="str">
        <f>IF(AH38="","",VLOOKUP(AH38,'シフト記号表（勤務時間帯）'!$D$6:$Z$47,23,FALSE))</f>
        <v/>
      </c>
      <c r="AI40" s="254" t="str">
        <f>IF(AI38="","",VLOOKUP(AI38,'シフト記号表（勤務時間帯）'!$D$6:$Z$47,23,FALSE))</f>
        <v/>
      </c>
      <c r="AJ40" s="177" t="str">
        <f>IF(AJ38="","",VLOOKUP(AJ38,'シフト記号表（勤務時間帯）'!$D$6:$Z$47,23,FALSE))</f>
        <v/>
      </c>
      <c r="AK40" s="177" t="str">
        <f>IF(AK38="","",VLOOKUP(AK38,'シフト記号表（勤務時間帯）'!$D$6:$Z$47,23,FALSE))</f>
        <v/>
      </c>
      <c r="AL40" s="177" t="str">
        <f>IF(AL38="","",VLOOKUP(AL38,'シフト記号表（勤務時間帯）'!$D$6:$Z$47,23,FALSE))</f>
        <v/>
      </c>
      <c r="AM40" s="177" t="str">
        <f>IF(AM38="","",VLOOKUP(AM38,'シフト記号表（勤務時間帯）'!$D$6:$Z$47,23,FALSE))</f>
        <v/>
      </c>
      <c r="AN40" s="177" t="str">
        <f>IF(AN38="","",VLOOKUP(AN38,'シフト記号表（勤務時間帯）'!$D$6:$Z$47,23,FALSE))</f>
        <v/>
      </c>
      <c r="AO40" s="256" t="str">
        <f>IF(AO38="","",VLOOKUP(AO38,'シフト記号表（勤務時間帯）'!$D$6:$Z$47,23,FALSE))</f>
        <v/>
      </c>
      <c r="AP40" s="176" t="str">
        <f>IF(AP38="","",VLOOKUP(AP38,'シフト記号表（勤務時間帯）'!$D$6:$Z$47,23,FALSE))</f>
        <v/>
      </c>
      <c r="AQ40" s="177" t="str">
        <f>IF(AQ38="","",VLOOKUP(AQ38,'シフト記号表（勤務時間帯）'!$D$6:$Z$47,23,FALSE))</f>
        <v/>
      </c>
      <c r="AR40" s="177" t="str">
        <f>IF(AR38="","",VLOOKUP(AR38,'シフト記号表（勤務時間帯）'!$D$6:$Z$47,23,FALSE))</f>
        <v/>
      </c>
      <c r="AS40" s="177" t="str">
        <f>IF(AS38="","",VLOOKUP(AS38,'シフト記号表（勤務時間帯）'!$D$6:$Z$47,23,FALSE))</f>
        <v/>
      </c>
      <c r="AT40" s="177" t="str">
        <f>IF(AT38="","",VLOOKUP(AT38,'シフト記号表（勤務時間帯）'!$D$6:$Z$47,23,FALSE))</f>
        <v/>
      </c>
      <c r="AU40" s="177" t="str">
        <f>IF(AU38="","",VLOOKUP(AU38,'シフト記号表（勤務時間帯）'!$D$6:$Z$47,23,FALSE))</f>
        <v/>
      </c>
      <c r="AV40" s="178" t="str">
        <f>IF(AV38="","",VLOOKUP(AV38,'シフト記号表（勤務時間帯）'!$D$6:$Z$47,23,FALSE))</f>
        <v/>
      </c>
      <c r="AW40" s="254" t="str">
        <f>IF(AW38="","",VLOOKUP(AW38,'シフト記号表（勤務時間帯）'!$D$6:$Z$47,23,FALSE))</f>
        <v/>
      </c>
      <c r="AX40" s="254" t="str">
        <f>IF(AX38="","",VLOOKUP(AX38,'シフト記号表（勤務時間帯）'!$D$6:$Z$47,23,FALSE))</f>
        <v/>
      </c>
      <c r="AY40" s="254" t="str">
        <f>IF(AY38="","",VLOOKUP(AY38,'シフト記号表（勤務時間帯）'!$D$6:$Z$47,23,FALSE))</f>
        <v/>
      </c>
      <c r="AZ40" s="334">
        <f>IF($BC$3="４週",SUM(U40:AV40),IF($BC$3="暦月",SUM(U40:AY40),""))</f>
        <v>0</v>
      </c>
      <c r="BA40" s="335"/>
      <c r="BB40" s="336">
        <f>IF($BC$3="４週",AZ40/4,IF($BC$3="暦月",(AZ40/($BC$8/7)),""))</f>
        <v>0</v>
      </c>
      <c r="BC40" s="335"/>
      <c r="BD40" s="328"/>
      <c r="BE40" s="329"/>
      <c r="BF40" s="329"/>
      <c r="BG40" s="329"/>
      <c r="BH40" s="330"/>
    </row>
    <row r="41" spans="2:60" ht="20.25" customHeight="1">
      <c r="B41" s="115"/>
      <c r="C41" s="429"/>
      <c r="D41" s="430"/>
      <c r="E41" s="431"/>
      <c r="F41" s="303"/>
      <c r="G41" s="302"/>
      <c r="H41" s="374"/>
      <c r="I41" s="310"/>
      <c r="J41" s="311"/>
      <c r="K41" s="311"/>
      <c r="L41" s="312"/>
      <c r="M41" s="377"/>
      <c r="N41" s="378"/>
      <c r="O41" s="379"/>
      <c r="P41" s="21" t="s">
        <v>18</v>
      </c>
      <c r="Q41" s="27"/>
      <c r="R41" s="27"/>
      <c r="S41" s="15"/>
      <c r="T41" s="52"/>
      <c r="U41" s="170"/>
      <c r="V41" s="170"/>
      <c r="W41" s="170"/>
      <c r="X41" s="170"/>
      <c r="Y41" s="170"/>
      <c r="Z41" s="170"/>
      <c r="AA41" s="304"/>
      <c r="AB41" s="308"/>
      <c r="AC41" s="170"/>
      <c r="AD41" s="170"/>
      <c r="AE41" s="170"/>
      <c r="AF41" s="170"/>
      <c r="AG41" s="170"/>
      <c r="AH41" s="304"/>
      <c r="AI41" s="308"/>
      <c r="AJ41" s="170"/>
      <c r="AK41" s="170"/>
      <c r="AL41" s="170"/>
      <c r="AM41" s="170"/>
      <c r="AN41" s="170"/>
      <c r="AO41" s="304"/>
      <c r="AP41" s="308"/>
      <c r="AQ41" s="170"/>
      <c r="AR41" s="170"/>
      <c r="AS41" s="170"/>
      <c r="AT41" s="170"/>
      <c r="AU41" s="170"/>
      <c r="AV41" s="309"/>
      <c r="AW41" s="170"/>
      <c r="AX41" s="170"/>
      <c r="AY41" s="170"/>
      <c r="AZ41" s="386"/>
      <c r="BA41" s="338"/>
      <c r="BB41" s="337"/>
      <c r="BC41" s="338"/>
      <c r="BD41" s="322"/>
      <c r="BE41" s="323"/>
      <c r="BF41" s="323"/>
      <c r="BG41" s="323"/>
      <c r="BH41" s="324"/>
    </row>
    <row r="42" spans="2:60" ht="20.25" customHeight="1">
      <c r="B42" s="113">
        <f>B39+1</f>
        <v>5</v>
      </c>
      <c r="C42" s="432"/>
      <c r="D42" s="433"/>
      <c r="E42" s="434"/>
      <c r="F42" s="300">
        <f t="shared" ref="F42:F70" si="7">C41</f>
        <v>0</v>
      </c>
      <c r="G42" s="298"/>
      <c r="H42" s="375"/>
      <c r="I42" s="313"/>
      <c r="J42" s="314"/>
      <c r="K42" s="314"/>
      <c r="L42" s="315"/>
      <c r="M42" s="380"/>
      <c r="N42" s="381"/>
      <c r="O42" s="382"/>
      <c r="P42" s="23" t="s">
        <v>69</v>
      </c>
      <c r="Q42" s="24"/>
      <c r="R42" s="24"/>
      <c r="S42" s="19"/>
      <c r="T42" s="50"/>
      <c r="U42" s="251" t="str">
        <f>IF(U41="","",VLOOKUP(U41,'シフト記号表（勤務時間帯）'!$D$6:$X$47,21,FALSE))</f>
        <v/>
      </c>
      <c r="V42" s="255" t="str">
        <f>IF(V41="","",VLOOKUP(V41,'シフト記号表（勤務時間帯）'!$D$6:$X$47,21,FALSE))</f>
        <v/>
      </c>
      <c r="W42" s="174" t="str">
        <f>IF(W41="","",VLOOKUP(W41,'シフト記号表（勤務時間帯）'!$D$6:$X$47,21,FALSE))</f>
        <v/>
      </c>
      <c r="X42" s="174" t="str">
        <f>IF(X41="","",VLOOKUP(X41,'シフト記号表（勤務時間帯）'!$D$6:$X$47,21,FALSE))</f>
        <v/>
      </c>
      <c r="Y42" s="174" t="str">
        <f>IF(Y41="","",VLOOKUP(Y41,'シフト記号表（勤務時間帯）'!$D$6:$X$47,21,FALSE))</f>
        <v/>
      </c>
      <c r="Z42" s="174" t="str">
        <f>IF(Z41="","",VLOOKUP(Z41,'シフト記号表（勤務時間帯）'!$D$6:$X$47,21,FALSE))</f>
        <v/>
      </c>
      <c r="AA42" s="255" t="str">
        <f>IF(AA41="","",VLOOKUP(AA41,'シフト記号表（勤務時間帯）'!$D$6:$X$47,21,FALSE))</f>
        <v/>
      </c>
      <c r="AB42" s="173" t="str">
        <f>IF(AB41="","",VLOOKUP(AB41,'シフト記号表（勤務時間帯）'!$D$6:$X$47,21,FALSE))</f>
        <v/>
      </c>
      <c r="AC42" s="174" t="str">
        <f>IF(AC41="","",VLOOKUP(AC41,'シフト記号表（勤務時間帯）'!$D$6:$X$47,21,FALSE))</f>
        <v/>
      </c>
      <c r="AD42" s="174" t="str">
        <f>IF(AD41="","",VLOOKUP(AD41,'シフト記号表（勤務時間帯）'!$D$6:$X$47,21,FALSE))</f>
        <v/>
      </c>
      <c r="AE42" s="174" t="str">
        <f>IF(AE41="","",VLOOKUP(AE41,'シフト記号表（勤務時間帯）'!$D$6:$X$47,21,FALSE))</f>
        <v/>
      </c>
      <c r="AF42" s="174" t="str">
        <f>IF(AF41="","",VLOOKUP(AF41,'シフト記号表（勤務時間帯）'!$D$6:$X$47,21,FALSE))</f>
        <v/>
      </c>
      <c r="AG42" s="174" t="str">
        <f>IF(AG41="","",VLOOKUP(AG41,'シフト記号表（勤務時間帯）'!$D$6:$X$47,21,FALSE))</f>
        <v/>
      </c>
      <c r="AH42" s="175" t="str">
        <f>IF(AH41="","",VLOOKUP(AH41,'シフト記号表（勤務時間帯）'!$D$6:$X$47,21,FALSE))</f>
        <v/>
      </c>
      <c r="AI42" s="253" t="str">
        <f>IF(AI41="","",VLOOKUP(AI41,'シフト記号表（勤務時間帯）'!$D$6:$X$47,21,FALSE))</f>
        <v/>
      </c>
      <c r="AJ42" s="174" t="str">
        <f>IF(AJ41="","",VLOOKUP(AJ41,'シフト記号表（勤務時間帯）'!$D$6:$X$47,21,FALSE))</f>
        <v/>
      </c>
      <c r="AK42" s="174" t="str">
        <f>IF(AK41="","",VLOOKUP(AK41,'シフト記号表（勤務時間帯）'!$D$6:$X$47,21,FALSE))</f>
        <v/>
      </c>
      <c r="AL42" s="174" t="str">
        <f>IF(AL41="","",VLOOKUP(AL41,'シフト記号表（勤務時間帯）'!$D$6:$X$47,21,FALSE))</f>
        <v/>
      </c>
      <c r="AM42" s="174" t="str">
        <f>IF(AM41="","",VLOOKUP(AM41,'シフト記号表（勤務時間帯）'!$D$6:$X$47,21,FALSE))</f>
        <v/>
      </c>
      <c r="AN42" s="174" t="str">
        <f>IF(AN41="","",VLOOKUP(AN41,'シフト記号表（勤務時間帯）'!$D$6:$X$47,21,FALSE))</f>
        <v/>
      </c>
      <c r="AO42" s="255" t="str">
        <f>IF(AO41="","",VLOOKUP(AO41,'シフト記号表（勤務時間帯）'!$D$6:$X$47,21,FALSE))</f>
        <v/>
      </c>
      <c r="AP42" s="173" t="str">
        <f>IF(AP41="","",VLOOKUP(AP41,'シフト記号表（勤務時間帯）'!$D$6:$X$47,21,FALSE))</f>
        <v/>
      </c>
      <c r="AQ42" s="174" t="str">
        <f>IF(AQ41="","",VLOOKUP(AQ41,'シフト記号表（勤務時間帯）'!$D$6:$X$47,21,FALSE))</f>
        <v/>
      </c>
      <c r="AR42" s="174" t="str">
        <f>IF(AR41="","",VLOOKUP(AR41,'シフト記号表（勤務時間帯）'!$D$6:$X$47,21,FALSE))</f>
        <v/>
      </c>
      <c r="AS42" s="174" t="str">
        <f>IF(AS41="","",VLOOKUP(AS41,'シフト記号表（勤務時間帯）'!$D$6:$X$47,21,FALSE))</f>
        <v/>
      </c>
      <c r="AT42" s="174" t="str">
        <f>IF(AT41="","",VLOOKUP(AT41,'シフト記号表（勤務時間帯）'!$D$6:$X$47,21,FALSE))</f>
        <v/>
      </c>
      <c r="AU42" s="174" t="str">
        <f>IF(AU41="","",VLOOKUP(AU41,'シフト記号表（勤務時間帯）'!$D$6:$X$47,21,FALSE))</f>
        <v/>
      </c>
      <c r="AV42" s="175" t="str">
        <f>IF(AV41="","",VLOOKUP(AV41,'シフト記号表（勤務時間帯）'!$D$6:$X$47,21,FALSE))</f>
        <v/>
      </c>
      <c r="AW42" s="253" t="str">
        <f>IF(AW41="","",VLOOKUP(AW41,'シフト記号表（勤務時間帯）'!$D$6:$X$47,21,FALSE))</f>
        <v/>
      </c>
      <c r="AX42" s="253" t="str">
        <f>IF(AX41="","",VLOOKUP(AX41,'シフト記号表（勤務時間帯）'!$D$6:$X$47,21,FALSE))</f>
        <v/>
      </c>
      <c r="AY42" s="253" t="str">
        <f>IF(AY41="","",VLOOKUP(AY41,'シフト記号表（勤務時間帯）'!$D$6:$X$47,21,FALSE))</f>
        <v/>
      </c>
      <c r="AZ42" s="331">
        <f>IF($BC$3="４週",SUM(U42:AV42),IF($BC$3="暦月",SUM(U42:AY42),""))</f>
        <v>0</v>
      </c>
      <c r="BA42" s="332"/>
      <c r="BB42" s="333">
        <f>IF($BC$3="４週",AZ42/4,IF($BC$3="暦月",(AZ42/($BC$8/7)),""))</f>
        <v>0</v>
      </c>
      <c r="BC42" s="332"/>
      <c r="BD42" s="325"/>
      <c r="BE42" s="326"/>
      <c r="BF42" s="326"/>
      <c r="BG42" s="326"/>
      <c r="BH42" s="327"/>
    </row>
    <row r="43" spans="2:60" ht="20.25" customHeight="1" thickBot="1">
      <c r="B43" s="114"/>
      <c r="C43" s="471"/>
      <c r="D43" s="472"/>
      <c r="E43" s="473"/>
      <c r="F43" s="301"/>
      <c r="G43" s="299">
        <f t="shared" ref="G43" si="8">C41</f>
        <v>0</v>
      </c>
      <c r="H43" s="376"/>
      <c r="I43" s="316"/>
      <c r="J43" s="317"/>
      <c r="K43" s="317"/>
      <c r="L43" s="318"/>
      <c r="M43" s="383"/>
      <c r="N43" s="384"/>
      <c r="O43" s="385"/>
      <c r="P43" s="25" t="s">
        <v>70</v>
      </c>
      <c r="Q43" s="26"/>
      <c r="R43" s="26"/>
      <c r="S43" s="18"/>
      <c r="T43" s="54"/>
      <c r="U43" s="252" t="str">
        <f>IF(U41="","",VLOOKUP(U41,'シフト記号表（勤務時間帯）'!$D$6:$Z$47,23,FALSE))</f>
        <v/>
      </c>
      <c r="V43" s="256" t="str">
        <f>IF(V41="","",VLOOKUP(V41,'シフト記号表（勤務時間帯）'!$D$6:$Z$47,23,FALSE))</f>
        <v/>
      </c>
      <c r="W43" s="177" t="str">
        <f>IF(W41="","",VLOOKUP(W41,'シフト記号表（勤務時間帯）'!$D$6:$Z$47,23,FALSE))</f>
        <v/>
      </c>
      <c r="X43" s="177" t="str">
        <f>IF(X41="","",VLOOKUP(X41,'シフト記号表（勤務時間帯）'!$D$6:$Z$47,23,FALSE))</f>
        <v/>
      </c>
      <c r="Y43" s="177" t="str">
        <f>IF(Y41="","",VLOOKUP(Y41,'シフト記号表（勤務時間帯）'!$D$6:$Z$47,23,FALSE))</f>
        <v/>
      </c>
      <c r="Z43" s="177" t="str">
        <f>IF(Z41="","",VLOOKUP(Z41,'シフト記号表（勤務時間帯）'!$D$6:$Z$47,23,FALSE))</f>
        <v/>
      </c>
      <c r="AA43" s="256" t="str">
        <f>IF(AA41="","",VLOOKUP(AA41,'シフト記号表（勤務時間帯）'!$D$6:$Z$47,23,FALSE))</f>
        <v/>
      </c>
      <c r="AB43" s="307" t="str">
        <f>IF(AB41="","",VLOOKUP(AB41,'シフト記号表（勤務時間帯）'!$D$6:$Z$47,23,FALSE))</f>
        <v/>
      </c>
      <c r="AC43" s="177" t="str">
        <f>IF(AC41="","",VLOOKUP(AC41,'シフト記号表（勤務時間帯）'!$D$6:$Z$47,23,FALSE))</f>
        <v/>
      </c>
      <c r="AD43" s="177" t="str">
        <f>IF(AD41="","",VLOOKUP(AD41,'シフト記号表（勤務時間帯）'!$D$6:$Z$47,23,FALSE))</f>
        <v/>
      </c>
      <c r="AE43" s="177" t="str">
        <f>IF(AE41="","",VLOOKUP(AE41,'シフト記号表（勤務時間帯）'!$D$6:$Z$47,23,FALSE))</f>
        <v/>
      </c>
      <c r="AF43" s="177" t="str">
        <f>IF(AF41="","",VLOOKUP(AF41,'シフト記号表（勤務時間帯）'!$D$6:$Z$47,23,FALSE))</f>
        <v/>
      </c>
      <c r="AG43" s="177" t="str">
        <f>IF(AG41="","",VLOOKUP(AG41,'シフト記号表（勤務時間帯）'!$D$6:$Z$47,23,FALSE))</f>
        <v/>
      </c>
      <c r="AH43" s="178" t="str">
        <f>IF(AH41="","",VLOOKUP(AH41,'シフト記号表（勤務時間帯）'!$D$6:$Z$47,23,FALSE))</f>
        <v/>
      </c>
      <c r="AI43" s="176" t="str">
        <f>IF(AI41="","",VLOOKUP(AI41,'シフト記号表（勤務時間帯）'!$D$6:$Z$47,23,FALSE))</f>
        <v/>
      </c>
      <c r="AJ43" s="177" t="str">
        <f>IF(AJ41="","",VLOOKUP(AJ41,'シフト記号表（勤務時間帯）'!$D$6:$Z$47,23,FALSE))</f>
        <v/>
      </c>
      <c r="AK43" s="177" t="str">
        <f>IF(AK41="","",VLOOKUP(AK41,'シフト記号表（勤務時間帯）'!$D$6:$Z$47,23,FALSE))</f>
        <v/>
      </c>
      <c r="AL43" s="177" t="str">
        <f>IF(AL41="","",VLOOKUP(AL41,'シフト記号表（勤務時間帯）'!$D$6:$Z$47,23,FALSE))</f>
        <v/>
      </c>
      <c r="AM43" s="177" t="str">
        <f>IF(AM41="","",VLOOKUP(AM41,'シフト記号表（勤務時間帯）'!$D$6:$Z$47,23,FALSE))</f>
        <v/>
      </c>
      <c r="AN43" s="177" t="str">
        <f>IF(AN41="","",VLOOKUP(AN41,'シフト記号表（勤務時間帯）'!$D$6:$Z$47,23,FALSE))</f>
        <v/>
      </c>
      <c r="AO43" s="256" t="str">
        <f>IF(AO41="","",VLOOKUP(AO41,'シフト記号表（勤務時間帯）'!$D$6:$Z$47,23,FALSE))</f>
        <v/>
      </c>
      <c r="AP43" s="176" t="str">
        <f>IF(AP41="","",VLOOKUP(AP41,'シフト記号表（勤務時間帯）'!$D$6:$Z$47,23,FALSE))</f>
        <v/>
      </c>
      <c r="AQ43" s="177" t="str">
        <f>IF(AQ41="","",VLOOKUP(AQ41,'シフト記号表（勤務時間帯）'!$D$6:$Z$47,23,FALSE))</f>
        <v/>
      </c>
      <c r="AR43" s="177" t="str">
        <f>IF(AR41="","",VLOOKUP(AR41,'シフト記号表（勤務時間帯）'!$D$6:$Z$47,23,FALSE))</f>
        <v/>
      </c>
      <c r="AS43" s="177" t="str">
        <f>IF(AS41="","",VLOOKUP(AS41,'シフト記号表（勤務時間帯）'!$D$6:$Z$47,23,FALSE))</f>
        <v/>
      </c>
      <c r="AT43" s="177" t="str">
        <f>IF(AT41="","",VLOOKUP(AT41,'シフト記号表（勤務時間帯）'!$D$6:$Z$47,23,FALSE))</f>
        <v/>
      </c>
      <c r="AU43" s="177" t="str">
        <f>IF(AU41="","",VLOOKUP(AU41,'シフト記号表（勤務時間帯）'!$D$6:$Z$47,23,FALSE))</f>
        <v/>
      </c>
      <c r="AV43" s="178" t="str">
        <f>IF(AV41="","",VLOOKUP(AV41,'シフト記号表（勤務時間帯）'!$D$6:$Z$47,23,FALSE))</f>
        <v/>
      </c>
      <c r="AW43" s="254" t="str">
        <f>IF(AW41="","",VLOOKUP(AW41,'シフト記号表（勤務時間帯）'!$D$6:$Z$47,23,FALSE))</f>
        <v/>
      </c>
      <c r="AX43" s="254" t="str">
        <f>IF(AX41="","",VLOOKUP(AX41,'シフト記号表（勤務時間帯）'!$D$6:$Z$47,23,FALSE))</f>
        <v/>
      </c>
      <c r="AY43" s="254" t="str">
        <f>IF(AY41="","",VLOOKUP(AY41,'シフト記号表（勤務時間帯）'!$D$6:$Z$47,23,FALSE))</f>
        <v/>
      </c>
      <c r="AZ43" s="334">
        <f>IF($BC$3="４週",SUM(U43:AV43),IF($BC$3="暦月",SUM(U43:AY43),""))</f>
        <v>0</v>
      </c>
      <c r="BA43" s="335"/>
      <c r="BB43" s="336">
        <f>IF($BC$3="４週",AZ43/4,IF($BC$3="暦月",(AZ43/($BC$8/7)),""))</f>
        <v>0</v>
      </c>
      <c r="BC43" s="335"/>
      <c r="BD43" s="328"/>
      <c r="BE43" s="329"/>
      <c r="BF43" s="329"/>
      <c r="BG43" s="329"/>
      <c r="BH43" s="330"/>
    </row>
    <row r="44" spans="2:60" ht="20.25" customHeight="1">
      <c r="B44" s="115"/>
      <c r="C44" s="429"/>
      <c r="D44" s="430"/>
      <c r="E44" s="431"/>
      <c r="F44" s="303"/>
      <c r="G44" s="302"/>
      <c r="H44" s="374"/>
      <c r="I44" s="310"/>
      <c r="J44" s="311"/>
      <c r="K44" s="311"/>
      <c r="L44" s="312"/>
      <c r="M44" s="377"/>
      <c r="N44" s="378"/>
      <c r="O44" s="379"/>
      <c r="P44" s="21" t="s">
        <v>18</v>
      </c>
      <c r="Q44" s="28"/>
      <c r="R44" s="28"/>
      <c r="S44" s="16"/>
      <c r="T44" s="55"/>
      <c r="U44" s="170"/>
      <c r="V44" s="170"/>
      <c r="W44" s="170"/>
      <c r="X44" s="170"/>
      <c r="Y44" s="170"/>
      <c r="Z44" s="170"/>
      <c r="AA44" s="304"/>
      <c r="AB44" s="179"/>
      <c r="AC44" s="170"/>
      <c r="AD44" s="170"/>
      <c r="AE44" s="170"/>
      <c r="AF44" s="170"/>
      <c r="AG44" s="170"/>
      <c r="AH44" s="304"/>
      <c r="AI44" s="308"/>
      <c r="AJ44" s="170"/>
      <c r="AK44" s="170"/>
      <c r="AL44" s="170"/>
      <c r="AM44" s="170"/>
      <c r="AN44" s="170"/>
      <c r="AO44" s="304"/>
      <c r="AP44" s="308"/>
      <c r="AQ44" s="170"/>
      <c r="AR44" s="170"/>
      <c r="AS44" s="170"/>
      <c r="AT44" s="170"/>
      <c r="AU44" s="170"/>
      <c r="AV44" s="309"/>
      <c r="AW44" s="170"/>
      <c r="AX44" s="170"/>
      <c r="AY44" s="170"/>
      <c r="AZ44" s="386"/>
      <c r="BA44" s="338"/>
      <c r="BB44" s="337"/>
      <c r="BC44" s="338"/>
      <c r="BD44" s="322"/>
      <c r="BE44" s="323"/>
      <c r="BF44" s="323"/>
      <c r="BG44" s="323"/>
      <c r="BH44" s="324"/>
    </row>
    <row r="45" spans="2:60" ht="20.25" customHeight="1">
      <c r="B45" s="113">
        <f>B42+1</f>
        <v>6</v>
      </c>
      <c r="C45" s="432"/>
      <c r="D45" s="433"/>
      <c r="E45" s="434"/>
      <c r="F45" s="300">
        <f t="shared" ref="F45:F70" si="9">C44</f>
        <v>0</v>
      </c>
      <c r="G45" s="298"/>
      <c r="H45" s="375"/>
      <c r="I45" s="313"/>
      <c r="J45" s="314"/>
      <c r="K45" s="314"/>
      <c r="L45" s="315"/>
      <c r="M45" s="380"/>
      <c r="N45" s="381"/>
      <c r="O45" s="382"/>
      <c r="P45" s="23" t="s">
        <v>69</v>
      </c>
      <c r="Q45" s="24"/>
      <c r="R45" s="24"/>
      <c r="S45" s="19"/>
      <c r="T45" s="50"/>
      <c r="U45" s="251" t="str">
        <f>IF(U44="","",VLOOKUP(U44,'シフト記号表（勤務時間帯）'!$D$6:$X$47,21,FALSE))</f>
        <v/>
      </c>
      <c r="V45" s="255" t="str">
        <f>IF(V44="","",VLOOKUP(V44,'シフト記号表（勤務時間帯）'!$D$6:$X$47,21,FALSE))</f>
        <v/>
      </c>
      <c r="W45" s="174" t="str">
        <f>IF(W44="","",VLOOKUP(W44,'シフト記号表（勤務時間帯）'!$D$6:$X$47,21,FALSE))</f>
        <v/>
      </c>
      <c r="X45" s="174" t="str">
        <f>IF(X44="","",VLOOKUP(X44,'シフト記号表（勤務時間帯）'!$D$6:$X$47,21,FALSE))</f>
        <v/>
      </c>
      <c r="Y45" s="174" t="str">
        <f>IF(Y44="","",VLOOKUP(Y44,'シフト記号表（勤務時間帯）'!$D$6:$X$47,21,FALSE))</f>
        <v/>
      </c>
      <c r="Z45" s="174" t="str">
        <f>IF(Z44="","",VLOOKUP(Z44,'シフト記号表（勤務時間帯）'!$D$6:$X$47,21,FALSE))</f>
        <v/>
      </c>
      <c r="AA45" s="255" t="str">
        <f>IF(AA44="","",VLOOKUP(AA44,'シフト記号表（勤務時間帯）'!$D$6:$X$47,21,FALSE))</f>
        <v/>
      </c>
      <c r="AB45" s="173" t="str">
        <f>IF(AB44="","",VLOOKUP(AB44,'シフト記号表（勤務時間帯）'!$D$6:$X$47,21,FALSE))</f>
        <v/>
      </c>
      <c r="AC45" s="174" t="str">
        <f>IF(AC44="","",VLOOKUP(AC44,'シフト記号表（勤務時間帯）'!$D$6:$X$47,21,FALSE))</f>
        <v/>
      </c>
      <c r="AD45" s="174" t="str">
        <f>IF(AD44="","",VLOOKUP(AD44,'シフト記号表（勤務時間帯）'!$D$6:$X$47,21,FALSE))</f>
        <v/>
      </c>
      <c r="AE45" s="174" t="str">
        <f>IF(AE44="","",VLOOKUP(AE44,'シフト記号表（勤務時間帯）'!$D$6:$X$47,21,FALSE))</f>
        <v/>
      </c>
      <c r="AF45" s="174" t="str">
        <f>IF(AF44="","",VLOOKUP(AF44,'シフト記号表（勤務時間帯）'!$D$6:$X$47,21,FALSE))</f>
        <v/>
      </c>
      <c r="AG45" s="174" t="str">
        <f>IF(AG44="","",VLOOKUP(AG44,'シフト記号表（勤務時間帯）'!$D$6:$X$47,21,FALSE))</f>
        <v/>
      </c>
      <c r="AH45" s="175" t="str">
        <f>IF(AH44="","",VLOOKUP(AH44,'シフト記号表（勤務時間帯）'!$D$6:$X$47,21,FALSE))</f>
        <v/>
      </c>
      <c r="AI45" s="253" t="str">
        <f>IF(AI44="","",VLOOKUP(AI44,'シフト記号表（勤務時間帯）'!$D$6:$X$47,21,FALSE))</f>
        <v/>
      </c>
      <c r="AJ45" s="174" t="str">
        <f>IF(AJ44="","",VLOOKUP(AJ44,'シフト記号表（勤務時間帯）'!$D$6:$X$47,21,FALSE))</f>
        <v/>
      </c>
      <c r="AK45" s="174" t="str">
        <f>IF(AK44="","",VLOOKUP(AK44,'シフト記号表（勤務時間帯）'!$D$6:$X$47,21,FALSE))</f>
        <v/>
      </c>
      <c r="AL45" s="174" t="str">
        <f>IF(AL44="","",VLOOKUP(AL44,'シフト記号表（勤務時間帯）'!$D$6:$X$47,21,FALSE))</f>
        <v/>
      </c>
      <c r="AM45" s="174" t="str">
        <f>IF(AM44="","",VLOOKUP(AM44,'シフト記号表（勤務時間帯）'!$D$6:$X$47,21,FALSE))</f>
        <v/>
      </c>
      <c r="AN45" s="174" t="str">
        <f>IF(AN44="","",VLOOKUP(AN44,'シフト記号表（勤務時間帯）'!$D$6:$X$47,21,FALSE))</f>
        <v/>
      </c>
      <c r="AO45" s="255" t="str">
        <f>IF(AO44="","",VLOOKUP(AO44,'シフト記号表（勤務時間帯）'!$D$6:$X$47,21,FALSE))</f>
        <v/>
      </c>
      <c r="AP45" s="173" t="str">
        <f>IF(AP44="","",VLOOKUP(AP44,'シフト記号表（勤務時間帯）'!$D$6:$X$47,21,FALSE))</f>
        <v/>
      </c>
      <c r="AQ45" s="174" t="str">
        <f>IF(AQ44="","",VLOOKUP(AQ44,'シフト記号表（勤務時間帯）'!$D$6:$X$47,21,FALSE))</f>
        <v/>
      </c>
      <c r="AR45" s="174" t="str">
        <f>IF(AR44="","",VLOOKUP(AR44,'シフト記号表（勤務時間帯）'!$D$6:$X$47,21,FALSE))</f>
        <v/>
      </c>
      <c r="AS45" s="174" t="str">
        <f>IF(AS44="","",VLOOKUP(AS44,'シフト記号表（勤務時間帯）'!$D$6:$X$47,21,FALSE))</f>
        <v/>
      </c>
      <c r="AT45" s="174" t="str">
        <f>IF(AT44="","",VLOOKUP(AT44,'シフト記号表（勤務時間帯）'!$D$6:$X$47,21,FALSE))</f>
        <v/>
      </c>
      <c r="AU45" s="174" t="str">
        <f>IF(AU44="","",VLOOKUP(AU44,'シフト記号表（勤務時間帯）'!$D$6:$X$47,21,FALSE))</f>
        <v/>
      </c>
      <c r="AV45" s="175" t="str">
        <f>IF(AV44="","",VLOOKUP(AV44,'シフト記号表（勤務時間帯）'!$D$6:$X$47,21,FALSE))</f>
        <v/>
      </c>
      <c r="AW45" s="253" t="str">
        <f>IF(AW44="","",VLOOKUP(AW44,'シフト記号表（勤務時間帯）'!$D$6:$X$47,21,FALSE))</f>
        <v/>
      </c>
      <c r="AX45" s="253" t="str">
        <f>IF(AX44="","",VLOOKUP(AX44,'シフト記号表（勤務時間帯）'!$D$6:$X$47,21,FALSE))</f>
        <v/>
      </c>
      <c r="AY45" s="253" t="str">
        <f>IF(AY44="","",VLOOKUP(AY44,'シフト記号表（勤務時間帯）'!$D$6:$X$47,21,FALSE))</f>
        <v/>
      </c>
      <c r="AZ45" s="331">
        <f>IF($BC$3="４週",SUM(U45:AV45),IF($BC$3="暦月",SUM(U45:AY45),""))</f>
        <v>0</v>
      </c>
      <c r="BA45" s="332"/>
      <c r="BB45" s="333">
        <f>IF($BC$3="４週",AZ45/4,IF($BC$3="暦月",(AZ45/($BC$8/7)),""))</f>
        <v>0</v>
      </c>
      <c r="BC45" s="332"/>
      <c r="BD45" s="325"/>
      <c r="BE45" s="326"/>
      <c r="BF45" s="326"/>
      <c r="BG45" s="326"/>
      <c r="BH45" s="327"/>
    </row>
    <row r="46" spans="2:60" ht="20.25" customHeight="1" thickBot="1">
      <c r="B46" s="114"/>
      <c r="C46" s="471"/>
      <c r="D46" s="472"/>
      <c r="E46" s="473"/>
      <c r="F46" s="301"/>
      <c r="G46" s="299">
        <f t="shared" ref="G46" si="10">C44</f>
        <v>0</v>
      </c>
      <c r="H46" s="376"/>
      <c r="I46" s="316"/>
      <c r="J46" s="317"/>
      <c r="K46" s="317"/>
      <c r="L46" s="318"/>
      <c r="M46" s="383"/>
      <c r="N46" s="384"/>
      <c r="O46" s="385"/>
      <c r="P46" s="25" t="s">
        <v>70</v>
      </c>
      <c r="Q46" s="29"/>
      <c r="R46" s="29"/>
      <c r="S46" s="17"/>
      <c r="T46" s="51"/>
      <c r="U46" s="252" t="str">
        <f>IF(U44="","",VLOOKUP(U44,'シフト記号表（勤務時間帯）'!$D$6:$Z$47,23,FALSE))</f>
        <v/>
      </c>
      <c r="V46" s="256" t="str">
        <f>IF(V44="","",VLOOKUP(V44,'シフト記号表（勤務時間帯）'!$D$6:$Z$47,23,FALSE))</f>
        <v/>
      </c>
      <c r="W46" s="177" t="str">
        <f>IF(W44="","",VLOOKUP(W44,'シフト記号表（勤務時間帯）'!$D$6:$Z$47,23,FALSE))</f>
        <v/>
      </c>
      <c r="X46" s="177" t="str">
        <f>IF(X44="","",VLOOKUP(X44,'シフト記号表（勤務時間帯）'!$D$6:$Z$47,23,FALSE))</f>
        <v/>
      </c>
      <c r="Y46" s="177" t="str">
        <f>IF(Y44="","",VLOOKUP(Y44,'シフト記号表（勤務時間帯）'!$D$6:$Z$47,23,FALSE))</f>
        <v/>
      </c>
      <c r="Z46" s="177" t="str">
        <f>IF(Z44="","",VLOOKUP(Z44,'シフト記号表（勤務時間帯）'!$D$6:$Z$47,23,FALSE))</f>
        <v/>
      </c>
      <c r="AA46" s="256" t="str">
        <f>IF(AA44="","",VLOOKUP(AA44,'シフト記号表（勤務時間帯）'!$D$6:$Z$47,23,FALSE))</f>
        <v/>
      </c>
      <c r="AB46" s="176" t="str">
        <f>IF(AB44="","",VLOOKUP(AB44,'シフト記号表（勤務時間帯）'!$D$6:$Z$47,23,FALSE))</f>
        <v/>
      </c>
      <c r="AC46" s="177" t="str">
        <f>IF(AC44="","",VLOOKUP(AC44,'シフト記号表（勤務時間帯）'!$D$6:$Z$47,23,FALSE))</f>
        <v/>
      </c>
      <c r="AD46" s="177" t="str">
        <f>IF(AD44="","",VLOOKUP(AD44,'シフト記号表（勤務時間帯）'!$D$6:$Z$47,23,FALSE))</f>
        <v/>
      </c>
      <c r="AE46" s="177" t="str">
        <f>IF(AE44="","",VLOOKUP(AE44,'シフト記号表（勤務時間帯）'!$D$6:$Z$47,23,FALSE))</f>
        <v/>
      </c>
      <c r="AF46" s="177" t="str">
        <f>IF(AF44="","",VLOOKUP(AF44,'シフト記号表（勤務時間帯）'!$D$6:$Z$47,23,FALSE))</f>
        <v/>
      </c>
      <c r="AG46" s="177" t="str">
        <f>IF(AG44="","",VLOOKUP(AG44,'シフト記号表（勤務時間帯）'!$D$6:$Z$47,23,FALSE))</f>
        <v/>
      </c>
      <c r="AH46" s="178" t="str">
        <f>IF(AH44="","",VLOOKUP(AH44,'シフト記号表（勤務時間帯）'!$D$6:$Z$47,23,FALSE))</f>
        <v/>
      </c>
      <c r="AI46" s="254" t="str">
        <f>IF(AI44="","",VLOOKUP(AI44,'シフト記号表（勤務時間帯）'!$D$6:$Z$47,23,FALSE))</f>
        <v/>
      </c>
      <c r="AJ46" s="177" t="str">
        <f>IF(AJ44="","",VLOOKUP(AJ44,'シフト記号表（勤務時間帯）'!$D$6:$Z$47,23,FALSE))</f>
        <v/>
      </c>
      <c r="AK46" s="177" t="str">
        <f>IF(AK44="","",VLOOKUP(AK44,'シフト記号表（勤務時間帯）'!$D$6:$Z$47,23,FALSE))</f>
        <v/>
      </c>
      <c r="AL46" s="177" t="str">
        <f>IF(AL44="","",VLOOKUP(AL44,'シフト記号表（勤務時間帯）'!$D$6:$Z$47,23,FALSE))</f>
        <v/>
      </c>
      <c r="AM46" s="177" t="str">
        <f>IF(AM44="","",VLOOKUP(AM44,'シフト記号表（勤務時間帯）'!$D$6:$Z$47,23,FALSE))</f>
        <v/>
      </c>
      <c r="AN46" s="177" t="str">
        <f>IF(AN44="","",VLOOKUP(AN44,'シフト記号表（勤務時間帯）'!$D$6:$Z$47,23,FALSE))</f>
        <v/>
      </c>
      <c r="AO46" s="256" t="str">
        <f>IF(AO44="","",VLOOKUP(AO44,'シフト記号表（勤務時間帯）'!$D$6:$Z$47,23,FALSE))</f>
        <v/>
      </c>
      <c r="AP46" s="176" t="str">
        <f>IF(AP44="","",VLOOKUP(AP44,'シフト記号表（勤務時間帯）'!$D$6:$Z$47,23,FALSE))</f>
        <v/>
      </c>
      <c r="AQ46" s="177" t="str">
        <f>IF(AQ44="","",VLOOKUP(AQ44,'シフト記号表（勤務時間帯）'!$D$6:$Z$47,23,FALSE))</f>
        <v/>
      </c>
      <c r="AR46" s="177" t="str">
        <f>IF(AR44="","",VLOOKUP(AR44,'シフト記号表（勤務時間帯）'!$D$6:$Z$47,23,FALSE))</f>
        <v/>
      </c>
      <c r="AS46" s="177" t="str">
        <f>IF(AS44="","",VLOOKUP(AS44,'シフト記号表（勤務時間帯）'!$D$6:$Z$47,23,FALSE))</f>
        <v/>
      </c>
      <c r="AT46" s="177" t="str">
        <f>IF(AT44="","",VLOOKUP(AT44,'シフト記号表（勤務時間帯）'!$D$6:$Z$47,23,FALSE))</f>
        <v/>
      </c>
      <c r="AU46" s="177" t="str">
        <f>IF(AU44="","",VLOOKUP(AU44,'シフト記号表（勤務時間帯）'!$D$6:$Z$47,23,FALSE))</f>
        <v/>
      </c>
      <c r="AV46" s="178" t="str">
        <f>IF(AV44="","",VLOOKUP(AV44,'シフト記号表（勤務時間帯）'!$D$6:$Z$47,23,FALSE))</f>
        <v/>
      </c>
      <c r="AW46" s="254" t="str">
        <f>IF(AW44="","",VLOOKUP(AW44,'シフト記号表（勤務時間帯）'!$D$6:$Z$47,23,FALSE))</f>
        <v/>
      </c>
      <c r="AX46" s="254" t="str">
        <f>IF(AX44="","",VLOOKUP(AX44,'シフト記号表（勤務時間帯）'!$D$6:$Z$47,23,FALSE))</f>
        <v/>
      </c>
      <c r="AY46" s="254" t="str">
        <f>IF(AY44="","",VLOOKUP(AY44,'シフト記号表（勤務時間帯）'!$D$6:$Z$47,23,FALSE))</f>
        <v/>
      </c>
      <c r="AZ46" s="334">
        <f>IF($BC$3="４週",SUM(U46:AV46),IF($BC$3="暦月",SUM(U46:AY46),""))</f>
        <v>0</v>
      </c>
      <c r="BA46" s="335"/>
      <c r="BB46" s="336">
        <f>IF($BC$3="４週",AZ46/4,IF($BC$3="暦月",(AZ46/($BC$8/7)),""))</f>
        <v>0</v>
      </c>
      <c r="BC46" s="335"/>
      <c r="BD46" s="328"/>
      <c r="BE46" s="329"/>
      <c r="BF46" s="329"/>
      <c r="BG46" s="329"/>
      <c r="BH46" s="330"/>
    </row>
    <row r="47" spans="2:60" ht="20.25" customHeight="1">
      <c r="B47" s="115"/>
      <c r="C47" s="429"/>
      <c r="D47" s="430"/>
      <c r="E47" s="431"/>
      <c r="F47" s="303"/>
      <c r="G47" s="302"/>
      <c r="H47" s="374"/>
      <c r="I47" s="310"/>
      <c r="J47" s="311"/>
      <c r="K47" s="311"/>
      <c r="L47" s="312"/>
      <c r="M47" s="377"/>
      <c r="N47" s="378"/>
      <c r="O47" s="379"/>
      <c r="P47" s="21" t="s">
        <v>18</v>
      </c>
      <c r="Q47" s="27"/>
      <c r="R47" s="27"/>
      <c r="S47" s="15"/>
      <c r="T47" s="52"/>
      <c r="U47" s="170"/>
      <c r="V47" s="170"/>
      <c r="W47" s="170"/>
      <c r="X47" s="170"/>
      <c r="Y47" s="170"/>
      <c r="Z47" s="170"/>
      <c r="AA47" s="304"/>
      <c r="AB47" s="308"/>
      <c r="AC47" s="170"/>
      <c r="AD47" s="170"/>
      <c r="AE47" s="170"/>
      <c r="AF47" s="170"/>
      <c r="AG47" s="170"/>
      <c r="AH47" s="304"/>
      <c r="AI47" s="308"/>
      <c r="AJ47" s="170"/>
      <c r="AK47" s="170"/>
      <c r="AL47" s="170"/>
      <c r="AM47" s="170"/>
      <c r="AN47" s="170"/>
      <c r="AO47" s="304"/>
      <c r="AP47" s="308"/>
      <c r="AQ47" s="170"/>
      <c r="AR47" s="170"/>
      <c r="AS47" s="170"/>
      <c r="AT47" s="170"/>
      <c r="AU47" s="170"/>
      <c r="AV47" s="309"/>
      <c r="AW47" s="170"/>
      <c r="AX47" s="170"/>
      <c r="AY47" s="170"/>
      <c r="AZ47" s="386"/>
      <c r="BA47" s="338"/>
      <c r="BB47" s="337"/>
      <c r="BC47" s="338"/>
      <c r="BD47" s="322"/>
      <c r="BE47" s="323"/>
      <c r="BF47" s="323"/>
      <c r="BG47" s="323"/>
      <c r="BH47" s="324"/>
    </row>
    <row r="48" spans="2:60" ht="20.25" customHeight="1">
      <c r="B48" s="113">
        <f>B45+1</f>
        <v>7</v>
      </c>
      <c r="C48" s="432"/>
      <c r="D48" s="433"/>
      <c r="E48" s="434"/>
      <c r="F48" s="300">
        <f t="shared" ref="F48:F70" si="11">C47</f>
        <v>0</v>
      </c>
      <c r="G48" s="298"/>
      <c r="H48" s="375"/>
      <c r="I48" s="313"/>
      <c r="J48" s="314"/>
      <c r="K48" s="314"/>
      <c r="L48" s="315"/>
      <c r="M48" s="380"/>
      <c r="N48" s="381"/>
      <c r="O48" s="382"/>
      <c r="P48" s="23" t="s">
        <v>69</v>
      </c>
      <c r="Q48" s="24"/>
      <c r="R48" s="24"/>
      <c r="S48" s="19"/>
      <c r="T48" s="50"/>
      <c r="U48" s="251" t="str">
        <f>IF(U47="","",VLOOKUP(U47,'シフト記号表（勤務時間帯）'!$D$6:$X$47,21,FALSE))</f>
        <v/>
      </c>
      <c r="V48" s="255" t="str">
        <f>IF(V47="","",VLOOKUP(V47,'シフト記号表（勤務時間帯）'!$D$6:$X$47,21,FALSE))</f>
        <v/>
      </c>
      <c r="W48" s="174" t="str">
        <f>IF(W47="","",VLOOKUP(W47,'シフト記号表（勤務時間帯）'!$D$6:$X$47,21,FALSE))</f>
        <v/>
      </c>
      <c r="X48" s="174" t="str">
        <f>IF(X47="","",VLOOKUP(X47,'シフト記号表（勤務時間帯）'!$D$6:$X$47,21,FALSE))</f>
        <v/>
      </c>
      <c r="Y48" s="174" t="str">
        <f>IF(Y47="","",VLOOKUP(Y47,'シフト記号表（勤務時間帯）'!$D$6:$X$47,21,FALSE))</f>
        <v/>
      </c>
      <c r="Z48" s="174" t="str">
        <f>IF(Z47="","",VLOOKUP(Z47,'シフト記号表（勤務時間帯）'!$D$6:$X$47,21,FALSE))</f>
        <v/>
      </c>
      <c r="AA48" s="255" t="str">
        <f>IF(AA47="","",VLOOKUP(AA47,'シフト記号表（勤務時間帯）'!$D$6:$X$47,21,FALSE))</f>
        <v/>
      </c>
      <c r="AB48" s="173" t="str">
        <f>IF(AB47="","",VLOOKUP(AB47,'シフト記号表（勤務時間帯）'!$D$6:$X$47,21,FALSE))</f>
        <v/>
      </c>
      <c r="AC48" s="174" t="str">
        <f>IF(AC47="","",VLOOKUP(AC47,'シフト記号表（勤務時間帯）'!$D$6:$X$47,21,FALSE))</f>
        <v/>
      </c>
      <c r="AD48" s="174" t="str">
        <f>IF(AD47="","",VLOOKUP(AD47,'シフト記号表（勤務時間帯）'!$D$6:$X$47,21,FALSE))</f>
        <v/>
      </c>
      <c r="AE48" s="174" t="str">
        <f>IF(AE47="","",VLOOKUP(AE47,'シフト記号表（勤務時間帯）'!$D$6:$X$47,21,FALSE))</f>
        <v/>
      </c>
      <c r="AF48" s="174" t="str">
        <f>IF(AF47="","",VLOOKUP(AF47,'シフト記号表（勤務時間帯）'!$D$6:$X$47,21,FALSE))</f>
        <v/>
      </c>
      <c r="AG48" s="174" t="str">
        <f>IF(AG47="","",VLOOKUP(AG47,'シフト記号表（勤務時間帯）'!$D$6:$X$47,21,FALSE))</f>
        <v/>
      </c>
      <c r="AH48" s="175" t="str">
        <f>IF(AH47="","",VLOOKUP(AH47,'シフト記号表（勤務時間帯）'!$D$6:$X$47,21,FALSE))</f>
        <v/>
      </c>
      <c r="AI48" s="253" t="str">
        <f>IF(AI47="","",VLOOKUP(AI47,'シフト記号表（勤務時間帯）'!$D$6:$X$47,21,FALSE))</f>
        <v/>
      </c>
      <c r="AJ48" s="174" t="str">
        <f>IF(AJ47="","",VLOOKUP(AJ47,'シフト記号表（勤務時間帯）'!$D$6:$X$47,21,FALSE))</f>
        <v/>
      </c>
      <c r="AK48" s="174" t="str">
        <f>IF(AK47="","",VLOOKUP(AK47,'シフト記号表（勤務時間帯）'!$D$6:$X$47,21,FALSE))</f>
        <v/>
      </c>
      <c r="AL48" s="174" t="str">
        <f>IF(AL47="","",VLOOKUP(AL47,'シフト記号表（勤務時間帯）'!$D$6:$X$47,21,FALSE))</f>
        <v/>
      </c>
      <c r="AM48" s="174" t="str">
        <f>IF(AM47="","",VLOOKUP(AM47,'シフト記号表（勤務時間帯）'!$D$6:$X$47,21,FALSE))</f>
        <v/>
      </c>
      <c r="AN48" s="174" t="str">
        <f>IF(AN47="","",VLOOKUP(AN47,'シフト記号表（勤務時間帯）'!$D$6:$X$47,21,FALSE))</f>
        <v/>
      </c>
      <c r="AO48" s="255" t="str">
        <f>IF(AO47="","",VLOOKUP(AO47,'シフト記号表（勤務時間帯）'!$D$6:$X$47,21,FALSE))</f>
        <v/>
      </c>
      <c r="AP48" s="173" t="str">
        <f>IF(AP47="","",VLOOKUP(AP47,'シフト記号表（勤務時間帯）'!$D$6:$X$47,21,FALSE))</f>
        <v/>
      </c>
      <c r="AQ48" s="174" t="str">
        <f>IF(AQ47="","",VLOOKUP(AQ47,'シフト記号表（勤務時間帯）'!$D$6:$X$47,21,FALSE))</f>
        <v/>
      </c>
      <c r="AR48" s="174" t="str">
        <f>IF(AR47="","",VLOOKUP(AR47,'シフト記号表（勤務時間帯）'!$D$6:$X$47,21,FALSE))</f>
        <v/>
      </c>
      <c r="AS48" s="174" t="str">
        <f>IF(AS47="","",VLOOKUP(AS47,'シフト記号表（勤務時間帯）'!$D$6:$X$47,21,FALSE))</f>
        <v/>
      </c>
      <c r="AT48" s="174" t="str">
        <f>IF(AT47="","",VLOOKUP(AT47,'シフト記号表（勤務時間帯）'!$D$6:$X$47,21,FALSE))</f>
        <v/>
      </c>
      <c r="AU48" s="174" t="str">
        <f>IF(AU47="","",VLOOKUP(AU47,'シフト記号表（勤務時間帯）'!$D$6:$X$47,21,FALSE))</f>
        <v/>
      </c>
      <c r="AV48" s="175" t="str">
        <f>IF(AV47="","",VLOOKUP(AV47,'シフト記号表（勤務時間帯）'!$D$6:$X$47,21,FALSE))</f>
        <v/>
      </c>
      <c r="AW48" s="253" t="str">
        <f>IF(AW47="","",VLOOKUP(AW47,'シフト記号表（勤務時間帯）'!$D$6:$X$47,21,FALSE))</f>
        <v/>
      </c>
      <c r="AX48" s="253" t="str">
        <f>IF(AX47="","",VLOOKUP(AX47,'シフト記号表（勤務時間帯）'!$D$6:$X$47,21,FALSE))</f>
        <v/>
      </c>
      <c r="AY48" s="253" t="str">
        <f>IF(AY47="","",VLOOKUP(AY47,'シフト記号表（勤務時間帯）'!$D$6:$X$47,21,FALSE))</f>
        <v/>
      </c>
      <c r="AZ48" s="331">
        <f>IF($BC$3="４週",SUM(U48:AV48),IF($BC$3="暦月",SUM(U48:AY48),""))</f>
        <v>0</v>
      </c>
      <c r="BA48" s="332"/>
      <c r="BB48" s="333">
        <f>IF($BC$3="４週",AZ48/4,IF($BC$3="暦月",(AZ48/($BC$8/7)),""))</f>
        <v>0</v>
      </c>
      <c r="BC48" s="332"/>
      <c r="BD48" s="325"/>
      <c r="BE48" s="326"/>
      <c r="BF48" s="326"/>
      <c r="BG48" s="326"/>
      <c r="BH48" s="327"/>
    </row>
    <row r="49" spans="2:60" ht="20.25" customHeight="1" thickBot="1">
      <c r="B49" s="114"/>
      <c r="C49" s="471"/>
      <c r="D49" s="472"/>
      <c r="E49" s="473"/>
      <c r="F49" s="301"/>
      <c r="G49" s="299">
        <f t="shared" ref="G49" si="12">C47</f>
        <v>0</v>
      </c>
      <c r="H49" s="376"/>
      <c r="I49" s="316"/>
      <c r="J49" s="317"/>
      <c r="K49" s="317"/>
      <c r="L49" s="318"/>
      <c r="M49" s="383"/>
      <c r="N49" s="384"/>
      <c r="O49" s="385"/>
      <c r="P49" s="25" t="s">
        <v>70</v>
      </c>
      <c r="Q49" s="28"/>
      <c r="R49" s="28"/>
      <c r="S49" s="16"/>
      <c r="T49" s="53"/>
      <c r="U49" s="252" t="str">
        <f>IF(U47="","",VLOOKUP(U47,'シフト記号表（勤務時間帯）'!$D$6:$Z$47,23,FALSE))</f>
        <v/>
      </c>
      <c r="V49" s="256" t="str">
        <f>IF(V47="","",VLOOKUP(V47,'シフト記号表（勤務時間帯）'!$D$6:$Z$47,23,FALSE))</f>
        <v/>
      </c>
      <c r="W49" s="177" t="str">
        <f>IF(W47="","",VLOOKUP(W47,'シフト記号表（勤務時間帯）'!$D$6:$Z$47,23,FALSE))</f>
        <v/>
      </c>
      <c r="X49" s="177" t="str">
        <f>IF(X47="","",VLOOKUP(X47,'シフト記号表（勤務時間帯）'!$D$6:$Z$47,23,FALSE))</f>
        <v/>
      </c>
      <c r="Y49" s="177" t="str">
        <f>IF(Y47="","",VLOOKUP(Y47,'シフト記号表（勤務時間帯）'!$D$6:$Z$47,23,FALSE))</f>
        <v/>
      </c>
      <c r="Z49" s="177" t="str">
        <f>IF(Z47="","",VLOOKUP(Z47,'シフト記号表（勤務時間帯）'!$D$6:$Z$47,23,FALSE))</f>
        <v/>
      </c>
      <c r="AA49" s="256" t="str">
        <f>IF(AA47="","",VLOOKUP(AA47,'シフト記号表（勤務時間帯）'!$D$6:$Z$47,23,FALSE))</f>
        <v/>
      </c>
      <c r="AB49" s="176" t="str">
        <f>IF(AB47="","",VLOOKUP(AB47,'シフト記号表（勤務時間帯）'!$D$6:$Z$47,23,FALSE))</f>
        <v/>
      </c>
      <c r="AC49" s="177" t="str">
        <f>IF(AC47="","",VLOOKUP(AC47,'シフト記号表（勤務時間帯）'!$D$6:$Z$47,23,FALSE))</f>
        <v/>
      </c>
      <c r="AD49" s="177" t="str">
        <f>IF(AD47="","",VLOOKUP(AD47,'シフト記号表（勤務時間帯）'!$D$6:$Z$47,23,FALSE))</f>
        <v/>
      </c>
      <c r="AE49" s="177" t="str">
        <f>IF(AE47="","",VLOOKUP(AE47,'シフト記号表（勤務時間帯）'!$D$6:$Z$47,23,FALSE))</f>
        <v/>
      </c>
      <c r="AF49" s="177" t="str">
        <f>IF(AF47="","",VLOOKUP(AF47,'シフト記号表（勤務時間帯）'!$D$6:$Z$47,23,FALSE))</f>
        <v/>
      </c>
      <c r="AG49" s="177" t="str">
        <f>IF(AG47="","",VLOOKUP(AG47,'シフト記号表（勤務時間帯）'!$D$6:$Z$47,23,FALSE))</f>
        <v/>
      </c>
      <c r="AH49" s="178" t="str">
        <f>IF(AH47="","",VLOOKUP(AH47,'シフト記号表（勤務時間帯）'!$D$6:$Z$47,23,FALSE))</f>
        <v/>
      </c>
      <c r="AI49" s="254" t="str">
        <f>IF(AI47="","",VLOOKUP(AI47,'シフト記号表（勤務時間帯）'!$D$6:$Z$47,23,FALSE))</f>
        <v/>
      </c>
      <c r="AJ49" s="177" t="str">
        <f>IF(AJ47="","",VLOOKUP(AJ47,'シフト記号表（勤務時間帯）'!$D$6:$Z$47,23,FALSE))</f>
        <v/>
      </c>
      <c r="AK49" s="177" t="str">
        <f>IF(AK47="","",VLOOKUP(AK47,'シフト記号表（勤務時間帯）'!$D$6:$Z$47,23,FALSE))</f>
        <v/>
      </c>
      <c r="AL49" s="177" t="str">
        <f>IF(AL47="","",VLOOKUP(AL47,'シフト記号表（勤務時間帯）'!$D$6:$Z$47,23,FALSE))</f>
        <v/>
      </c>
      <c r="AM49" s="177" t="str">
        <f>IF(AM47="","",VLOOKUP(AM47,'シフト記号表（勤務時間帯）'!$D$6:$Z$47,23,FALSE))</f>
        <v/>
      </c>
      <c r="AN49" s="177" t="str">
        <f>IF(AN47="","",VLOOKUP(AN47,'シフト記号表（勤務時間帯）'!$D$6:$Z$47,23,FALSE))</f>
        <v/>
      </c>
      <c r="AO49" s="256" t="str">
        <f>IF(AO47="","",VLOOKUP(AO47,'シフト記号表（勤務時間帯）'!$D$6:$Z$47,23,FALSE))</f>
        <v/>
      </c>
      <c r="AP49" s="176" t="str">
        <f>IF(AP47="","",VLOOKUP(AP47,'シフト記号表（勤務時間帯）'!$D$6:$Z$47,23,FALSE))</f>
        <v/>
      </c>
      <c r="AQ49" s="177" t="str">
        <f>IF(AQ47="","",VLOOKUP(AQ47,'シフト記号表（勤務時間帯）'!$D$6:$Z$47,23,FALSE))</f>
        <v/>
      </c>
      <c r="AR49" s="177" t="str">
        <f>IF(AR47="","",VLOOKUP(AR47,'シフト記号表（勤務時間帯）'!$D$6:$Z$47,23,FALSE))</f>
        <v/>
      </c>
      <c r="AS49" s="177" t="str">
        <f>IF(AS47="","",VLOOKUP(AS47,'シフト記号表（勤務時間帯）'!$D$6:$Z$47,23,FALSE))</f>
        <v/>
      </c>
      <c r="AT49" s="177" t="str">
        <f>IF(AT47="","",VLOOKUP(AT47,'シフト記号表（勤務時間帯）'!$D$6:$Z$47,23,FALSE))</f>
        <v/>
      </c>
      <c r="AU49" s="177" t="str">
        <f>IF(AU47="","",VLOOKUP(AU47,'シフト記号表（勤務時間帯）'!$D$6:$Z$47,23,FALSE))</f>
        <v/>
      </c>
      <c r="AV49" s="178" t="str">
        <f>IF(AV47="","",VLOOKUP(AV47,'シフト記号表（勤務時間帯）'!$D$6:$Z$47,23,FALSE))</f>
        <v/>
      </c>
      <c r="AW49" s="254" t="str">
        <f>IF(AW47="","",VLOOKUP(AW47,'シフト記号表（勤務時間帯）'!$D$6:$Z$47,23,FALSE))</f>
        <v/>
      </c>
      <c r="AX49" s="254" t="str">
        <f>IF(AX47="","",VLOOKUP(AX47,'シフト記号表（勤務時間帯）'!$D$6:$Z$47,23,FALSE))</f>
        <v/>
      </c>
      <c r="AY49" s="254" t="str">
        <f>IF(AY47="","",VLOOKUP(AY47,'シフト記号表（勤務時間帯）'!$D$6:$Z$47,23,FALSE))</f>
        <v/>
      </c>
      <c r="AZ49" s="334">
        <f>IF($BC$3="４週",SUM(U49:AV49),IF($BC$3="暦月",SUM(U49:AY49),""))</f>
        <v>0</v>
      </c>
      <c r="BA49" s="335"/>
      <c r="BB49" s="336">
        <f>IF($BC$3="４週",AZ49/4,IF($BC$3="暦月",(AZ49/($BC$8/7)),""))</f>
        <v>0</v>
      </c>
      <c r="BC49" s="335"/>
      <c r="BD49" s="328"/>
      <c r="BE49" s="329"/>
      <c r="BF49" s="329"/>
      <c r="BG49" s="329"/>
      <c r="BH49" s="330"/>
    </row>
    <row r="50" spans="2:60" ht="20.25" customHeight="1">
      <c r="B50" s="115"/>
      <c r="C50" s="429"/>
      <c r="D50" s="430"/>
      <c r="E50" s="431"/>
      <c r="F50" s="303"/>
      <c r="G50" s="302"/>
      <c r="H50" s="374"/>
      <c r="I50" s="310"/>
      <c r="J50" s="311"/>
      <c r="K50" s="311"/>
      <c r="L50" s="312"/>
      <c r="M50" s="377"/>
      <c r="N50" s="378"/>
      <c r="O50" s="379"/>
      <c r="P50" s="21" t="s">
        <v>18</v>
      </c>
      <c r="Q50" s="27"/>
      <c r="R50" s="27"/>
      <c r="S50" s="15"/>
      <c r="T50" s="52"/>
      <c r="U50" s="170"/>
      <c r="V50" s="170"/>
      <c r="W50" s="170"/>
      <c r="X50" s="170"/>
      <c r="Y50" s="170"/>
      <c r="Z50" s="170"/>
      <c r="AA50" s="304"/>
      <c r="AB50" s="308"/>
      <c r="AC50" s="170"/>
      <c r="AD50" s="170"/>
      <c r="AE50" s="170"/>
      <c r="AF50" s="170"/>
      <c r="AG50" s="170"/>
      <c r="AH50" s="304"/>
      <c r="AI50" s="308"/>
      <c r="AJ50" s="170"/>
      <c r="AK50" s="170"/>
      <c r="AL50" s="170"/>
      <c r="AM50" s="170"/>
      <c r="AN50" s="170"/>
      <c r="AO50" s="304"/>
      <c r="AP50" s="308"/>
      <c r="AQ50" s="170"/>
      <c r="AR50" s="170"/>
      <c r="AS50" s="170"/>
      <c r="AT50" s="170"/>
      <c r="AU50" s="170"/>
      <c r="AV50" s="309"/>
      <c r="AW50" s="170"/>
      <c r="AX50" s="170"/>
      <c r="AY50" s="170"/>
      <c r="AZ50" s="386"/>
      <c r="BA50" s="338"/>
      <c r="BB50" s="337"/>
      <c r="BC50" s="338"/>
      <c r="BD50" s="322"/>
      <c r="BE50" s="323"/>
      <c r="BF50" s="323"/>
      <c r="BG50" s="323"/>
      <c r="BH50" s="324"/>
    </row>
    <row r="51" spans="2:60" ht="20.25" customHeight="1">
      <c r="B51" s="113">
        <f>B48+1</f>
        <v>8</v>
      </c>
      <c r="C51" s="432"/>
      <c r="D51" s="433"/>
      <c r="E51" s="434"/>
      <c r="F51" s="300">
        <f t="shared" ref="F51:F70" si="13">C50</f>
        <v>0</v>
      </c>
      <c r="G51" s="298"/>
      <c r="H51" s="375"/>
      <c r="I51" s="313"/>
      <c r="J51" s="314"/>
      <c r="K51" s="314"/>
      <c r="L51" s="315"/>
      <c r="M51" s="380"/>
      <c r="N51" s="381"/>
      <c r="O51" s="382"/>
      <c r="P51" s="23" t="s">
        <v>69</v>
      </c>
      <c r="Q51" s="24"/>
      <c r="R51" s="24"/>
      <c r="S51" s="19"/>
      <c r="T51" s="50"/>
      <c r="U51" s="251" t="str">
        <f>IF(U50="","",VLOOKUP(U50,'シフト記号表（勤務時間帯）'!$D$6:$X$47,21,FALSE))</f>
        <v/>
      </c>
      <c r="V51" s="255" t="str">
        <f>IF(V50="","",VLOOKUP(V50,'シフト記号表（勤務時間帯）'!$D$6:$X$47,21,FALSE))</f>
        <v/>
      </c>
      <c r="W51" s="174" t="str">
        <f>IF(W50="","",VLOOKUP(W50,'シフト記号表（勤務時間帯）'!$D$6:$X$47,21,FALSE))</f>
        <v/>
      </c>
      <c r="X51" s="174" t="str">
        <f>IF(X50="","",VLOOKUP(X50,'シフト記号表（勤務時間帯）'!$D$6:$X$47,21,FALSE))</f>
        <v/>
      </c>
      <c r="Y51" s="174" t="str">
        <f>IF(Y50="","",VLOOKUP(Y50,'シフト記号表（勤務時間帯）'!$D$6:$X$47,21,FALSE))</f>
        <v/>
      </c>
      <c r="Z51" s="174" t="str">
        <f>IF(Z50="","",VLOOKUP(Z50,'シフト記号表（勤務時間帯）'!$D$6:$X$47,21,FALSE))</f>
        <v/>
      </c>
      <c r="AA51" s="255" t="str">
        <f>IF(AA50="","",VLOOKUP(AA50,'シフト記号表（勤務時間帯）'!$D$6:$X$47,21,FALSE))</f>
        <v/>
      </c>
      <c r="AB51" s="173" t="str">
        <f>IF(AB50="","",VLOOKUP(AB50,'シフト記号表（勤務時間帯）'!$D$6:$X$47,21,FALSE))</f>
        <v/>
      </c>
      <c r="AC51" s="174" t="str">
        <f>IF(AC50="","",VLOOKUP(AC50,'シフト記号表（勤務時間帯）'!$D$6:$X$47,21,FALSE))</f>
        <v/>
      </c>
      <c r="AD51" s="174" t="str">
        <f>IF(AD50="","",VLOOKUP(AD50,'シフト記号表（勤務時間帯）'!$D$6:$X$47,21,FALSE))</f>
        <v/>
      </c>
      <c r="AE51" s="174" t="str">
        <f>IF(AE50="","",VLOOKUP(AE50,'シフト記号表（勤務時間帯）'!$D$6:$X$47,21,FALSE))</f>
        <v/>
      </c>
      <c r="AF51" s="174" t="str">
        <f>IF(AF50="","",VLOOKUP(AF50,'シフト記号表（勤務時間帯）'!$D$6:$X$47,21,FALSE))</f>
        <v/>
      </c>
      <c r="AG51" s="174" t="str">
        <f>IF(AG50="","",VLOOKUP(AG50,'シフト記号表（勤務時間帯）'!$D$6:$X$47,21,FALSE))</f>
        <v/>
      </c>
      <c r="AH51" s="175" t="str">
        <f>IF(AH50="","",VLOOKUP(AH50,'シフト記号表（勤務時間帯）'!$D$6:$X$47,21,FALSE))</f>
        <v/>
      </c>
      <c r="AI51" s="253" t="str">
        <f>IF(AI50="","",VLOOKUP(AI50,'シフト記号表（勤務時間帯）'!$D$6:$X$47,21,FALSE))</f>
        <v/>
      </c>
      <c r="AJ51" s="174" t="str">
        <f>IF(AJ50="","",VLOOKUP(AJ50,'シフト記号表（勤務時間帯）'!$D$6:$X$47,21,FALSE))</f>
        <v/>
      </c>
      <c r="AK51" s="174" t="str">
        <f>IF(AK50="","",VLOOKUP(AK50,'シフト記号表（勤務時間帯）'!$D$6:$X$47,21,FALSE))</f>
        <v/>
      </c>
      <c r="AL51" s="174" t="str">
        <f>IF(AL50="","",VLOOKUP(AL50,'シフト記号表（勤務時間帯）'!$D$6:$X$47,21,FALSE))</f>
        <v/>
      </c>
      <c r="AM51" s="174" t="str">
        <f>IF(AM50="","",VLOOKUP(AM50,'シフト記号表（勤務時間帯）'!$D$6:$X$47,21,FALSE))</f>
        <v/>
      </c>
      <c r="AN51" s="174" t="str">
        <f>IF(AN50="","",VLOOKUP(AN50,'シフト記号表（勤務時間帯）'!$D$6:$X$47,21,FALSE))</f>
        <v/>
      </c>
      <c r="AO51" s="255" t="str">
        <f>IF(AO50="","",VLOOKUP(AO50,'シフト記号表（勤務時間帯）'!$D$6:$X$47,21,FALSE))</f>
        <v/>
      </c>
      <c r="AP51" s="173" t="str">
        <f>IF(AP50="","",VLOOKUP(AP50,'シフト記号表（勤務時間帯）'!$D$6:$X$47,21,FALSE))</f>
        <v/>
      </c>
      <c r="AQ51" s="174" t="str">
        <f>IF(AQ50="","",VLOOKUP(AQ50,'シフト記号表（勤務時間帯）'!$D$6:$X$47,21,FALSE))</f>
        <v/>
      </c>
      <c r="AR51" s="174" t="str">
        <f>IF(AR50="","",VLOOKUP(AR50,'シフト記号表（勤務時間帯）'!$D$6:$X$47,21,FALSE))</f>
        <v/>
      </c>
      <c r="AS51" s="174" t="str">
        <f>IF(AS50="","",VLOOKUP(AS50,'シフト記号表（勤務時間帯）'!$D$6:$X$47,21,FALSE))</f>
        <v/>
      </c>
      <c r="AT51" s="174" t="str">
        <f>IF(AT50="","",VLOOKUP(AT50,'シフト記号表（勤務時間帯）'!$D$6:$X$47,21,FALSE))</f>
        <v/>
      </c>
      <c r="AU51" s="174" t="str">
        <f>IF(AU50="","",VLOOKUP(AU50,'シフト記号表（勤務時間帯）'!$D$6:$X$47,21,FALSE))</f>
        <v/>
      </c>
      <c r="AV51" s="175" t="str">
        <f>IF(AV50="","",VLOOKUP(AV50,'シフト記号表（勤務時間帯）'!$D$6:$X$47,21,FALSE))</f>
        <v/>
      </c>
      <c r="AW51" s="253" t="str">
        <f>IF(AW50="","",VLOOKUP(AW50,'シフト記号表（勤務時間帯）'!$D$6:$X$47,21,FALSE))</f>
        <v/>
      </c>
      <c r="AX51" s="253" t="str">
        <f>IF(AX50="","",VLOOKUP(AX50,'シフト記号表（勤務時間帯）'!$D$6:$X$47,21,FALSE))</f>
        <v/>
      </c>
      <c r="AY51" s="253" t="str">
        <f>IF(AY50="","",VLOOKUP(AY50,'シフト記号表（勤務時間帯）'!$D$6:$X$47,21,FALSE))</f>
        <v/>
      </c>
      <c r="AZ51" s="331">
        <f>IF($BC$3="４週",SUM(U51:AV51),IF($BC$3="暦月",SUM(U51:AY51),""))</f>
        <v>0</v>
      </c>
      <c r="BA51" s="332"/>
      <c r="BB51" s="333">
        <f>IF($BC$3="４週",AZ51/4,IF($BC$3="暦月",(AZ51/($BC$8/7)),""))</f>
        <v>0</v>
      </c>
      <c r="BC51" s="332"/>
      <c r="BD51" s="325"/>
      <c r="BE51" s="326"/>
      <c r="BF51" s="326"/>
      <c r="BG51" s="326"/>
      <c r="BH51" s="327"/>
    </row>
    <row r="52" spans="2:60" ht="20.25" customHeight="1" thickBot="1">
      <c r="B52" s="114"/>
      <c r="C52" s="471"/>
      <c r="D52" s="472"/>
      <c r="E52" s="473"/>
      <c r="F52" s="301"/>
      <c r="G52" s="299">
        <f t="shared" ref="G52" si="14">C50</f>
        <v>0</v>
      </c>
      <c r="H52" s="376"/>
      <c r="I52" s="316"/>
      <c r="J52" s="317"/>
      <c r="K52" s="317"/>
      <c r="L52" s="318"/>
      <c r="M52" s="383"/>
      <c r="N52" s="384"/>
      <c r="O52" s="385"/>
      <c r="P52" s="25" t="s">
        <v>70</v>
      </c>
      <c r="Q52" s="29"/>
      <c r="R52" s="29"/>
      <c r="S52" s="17"/>
      <c r="T52" s="51"/>
      <c r="U52" s="252" t="str">
        <f>IF(U50="","",VLOOKUP(U50,'シフト記号表（勤務時間帯）'!$D$6:$Z$47,23,FALSE))</f>
        <v/>
      </c>
      <c r="V52" s="256" t="str">
        <f>IF(V50="","",VLOOKUP(V50,'シフト記号表（勤務時間帯）'!$D$6:$Z$47,23,FALSE))</f>
        <v/>
      </c>
      <c r="W52" s="177" t="str">
        <f>IF(W50="","",VLOOKUP(W50,'シフト記号表（勤務時間帯）'!$D$6:$Z$47,23,FALSE))</f>
        <v/>
      </c>
      <c r="X52" s="177" t="str">
        <f>IF(X50="","",VLOOKUP(X50,'シフト記号表（勤務時間帯）'!$D$6:$Z$47,23,FALSE))</f>
        <v/>
      </c>
      <c r="Y52" s="177" t="str">
        <f>IF(Y50="","",VLOOKUP(Y50,'シフト記号表（勤務時間帯）'!$D$6:$Z$47,23,FALSE))</f>
        <v/>
      </c>
      <c r="Z52" s="177" t="str">
        <f>IF(Z50="","",VLOOKUP(Z50,'シフト記号表（勤務時間帯）'!$D$6:$Z$47,23,FALSE))</f>
        <v/>
      </c>
      <c r="AA52" s="256" t="str">
        <f>IF(AA50="","",VLOOKUP(AA50,'シフト記号表（勤務時間帯）'!$D$6:$Z$47,23,FALSE))</f>
        <v/>
      </c>
      <c r="AB52" s="176" t="str">
        <f>IF(AB50="","",VLOOKUP(AB50,'シフト記号表（勤務時間帯）'!$D$6:$Z$47,23,FALSE))</f>
        <v/>
      </c>
      <c r="AC52" s="177" t="str">
        <f>IF(AC50="","",VLOOKUP(AC50,'シフト記号表（勤務時間帯）'!$D$6:$Z$47,23,FALSE))</f>
        <v/>
      </c>
      <c r="AD52" s="177" t="str">
        <f>IF(AD50="","",VLOOKUP(AD50,'シフト記号表（勤務時間帯）'!$D$6:$Z$47,23,FALSE))</f>
        <v/>
      </c>
      <c r="AE52" s="177" t="str">
        <f>IF(AE50="","",VLOOKUP(AE50,'シフト記号表（勤務時間帯）'!$D$6:$Z$47,23,FALSE))</f>
        <v/>
      </c>
      <c r="AF52" s="177" t="str">
        <f>IF(AF50="","",VLOOKUP(AF50,'シフト記号表（勤務時間帯）'!$D$6:$Z$47,23,FALSE))</f>
        <v/>
      </c>
      <c r="AG52" s="177" t="str">
        <f>IF(AG50="","",VLOOKUP(AG50,'シフト記号表（勤務時間帯）'!$D$6:$Z$47,23,FALSE))</f>
        <v/>
      </c>
      <c r="AH52" s="178" t="str">
        <f>IF(AH50="","",VLOOKUP(AH50,'シフト記号表（勤務時間帯）'!$D$6:$Z$47,23,FALSE))</f>
        <v/>
      </c>
      <c r="AI52" s="254" t="str">
        <f>IF(AI50="","",VLOOKUP(AI50,'シフト記号表（勤務時間帯）'!$D$6:$Z$47,23,FALSE))</f>
        <v/>
      </c>
      <c r="AJ52" s="177" t="str">
        <f>IF(AJ50="","",VLOOKUP(AJ50,'シフト記号表（勤務時間帯）'!$D$6:$Z$47,23,FALSE))</f>
        <v/>
      </c>
      <c r="AK52" s="177" t="str">
        <f>IF(AK50="","",VLOOKUP(AK50,'シフト記号表（勤務時間帯）'!$D$6:$Z$47,23,FALSE))</f>
        <v/>
      </c>
      <c r="AL52" s="177" t="str">
        <f>IF(AL50="","",VLOOKUP(AL50,'シフト記号表（勤務時間帯）'!$D$6:$Z$47,23,FALSE))</f>
        <v/>
      </c>
      <c r="AM52" s="177" t="str">
        <f>IF(AM50="","",VLOOKUP(AM50,'シフト記号表（勤務時間帯）'!$D$6:$Z$47,23,FALSE))</f>
        <v/>
      </c>
      <c r="AN52" s="177" t="str">
        <f>IF(AN50="","",VLOOKUP(AN50,'シフト記号表（勤務時間帯）'!$D$6:$Z$47,23,FALSE))</f>
        <v/>
      </c>
      <c r="AO52" s="256" t="str">
        <f>IF(AO50="","",VLOOKUP(AO50,'シフト記号表（勤務時間帯）'!$D$6:$Z$47,23,FALSE))</f>
        <v/>
      </c>
      <c r="AP52" s="176" t="str">
        <f>IF(AP50="","",VLOOKUP(AP50,'シフト記号表（勤務時間帯）'!$D$6:$Z$47,23,FALSE))</f>
        <v/>
      </c>
      <c r="AQ52" s="177" t="str">
        <f>IF(AQ50="","",VLOOKUP(AQ50,'シフト記号表（勤務時間帯）'!$D$6:$Z$47,23,FALSE))</f>
        <v/>
      </c>
      <c r="AR52" s="177" t="str">
        <f>IF(AR50="","",VLOOKUP(AR50,'シフト記号表（勤務時間帯）'!$D$6:$Z$47,23,FALSE))</f>
        <v/>
      </c>
      <c r="AS52" s="177" t="str">
        <f>IF(AS50="","",VLOOKUP(AS50,'シフト記号表（勤務時間帯）'!$D$6:$Z$47,23,FALSE))</f>
        <v/>
      </c>
      <c r="AT52" s="177" t="str">
        <f>IF(AT50="","",VLOOKUP(AT50,'シフト記号表（勤務時間帯）'!$D$6:$Z$47,23,FALSE))</f>
        <v/>
      </c>
      <c r="AU52" s="177" t="str">
        <f>IF(AU50="","",VLOOKUP(AU50,'シフト記号表（勤務時間帯）'!$D$6:$Z$47,23,FALSE))</f>
        <v/>
      </c>
      <c r="AV52" s="178" t="str">
        <f>IF(AV50="","",VLOOKUP(AV50,'シフト記号表（勤務時間帯）'!$D$6:$Z$47,23,FALSE))</f>
        <v/>
      </c>
      <c r="AW52" s="254" t="str">
        <f>IF(AW50="","",VLOOKUP(AW50,'シフト記号表（勤務時間帯）'!$D$6:$Z$47,23,FALSE))</f>
        <v/>
      </c>
      <c r="AX52" s="254" t="str">
        <f>IF(AX50="","",VLOOKUP(AX50,'シフト記号表（勤務時間帯）'!$D$6:$Z$47,23,FALSE))</f>
        <v/>
      </c>
      <c r="AY52" s="254" t="str">
        <f>IF(AY50="","",VLOOKUP(AY50,'シフト記号表（勤務時間帯）'!$D$6:$Z$47,23,FALSE))</f>
        <v/>
      </c>
      <c r="AZ52" s="334">
        <f>IF($BC$3="４週",SUM(U52:AV52),IF($BC$3="暦月",SUM(U52:AY52),""))</f>
        <v>0</v>
      </c>
      <c r="BA52" s="335"/>
      <c r="BB52" s="336">
        <f>IF($BC$3="４週",AZ52/4,IF($BC$3="暦月",(AZ52/($BC$8/7)),""))</f>
        <v>0</v>
      </c>
      <c r="BC52" s="335"/>
      <c r="BD52" s="328"/>
      <c r="BE52" s="329"/>
      <c r="BF52" s="329"/>
      <c r="BG52" s="329"/>
      <c r="BH52" s="330"/>
    </row>
    <row r="53" spans="2:60" ht="20.25" customHeight="1">
      <c r="B53" s="115"/>
      <c r="C53" s="429"/>
      <c r="D53" s="430"/>
      <c r="E53" s="431"/>
      <c r="F53" s="303"/>
      <c r="G53" s="302"/>
      <c r="H53" s="374"/>
      <c r="I53" s="310"/>
      <c r="J53" s="311"/>
      <c r="K53" s="311"/>
      <c r="L53" s="312"/>
      <c r="M53" s="377"/>
      <c r="N53" s="378"/>
      <c r="O53" s="379"/>
      <c r="P53" s="21" t="s">
        <v>18</v>
      </c>
      <c r="Q53" s="27"/>
      <c r="R53" s="27"/>
      <c r="S53" s="15"/>
      <c r="T53" s="52"/>
      <c r="U53" s="170"/>
      <c r="V53" s="170"/>
      <c r="W53" s="170"/>
      <c r="X53" s="170"/>
      <c r="Y53" s="170"/>
      <c r="Z53" s="170"/>
      <c r="AA53" s="304"/>
      <c r="AB53" s="308"/>
      <c r="AC53" s="170"/>
      <c r="AD53" s="170"/>
      <c r="AE53" s="170"/>
      <c r="AF53" s="170"/>
      <c r="AG53" s="170"/>
      <c r="AH53" s="304"/>
      <c r="AI53" s="308"/>
      <c r="AJ53" s="170"/>
      <c r="AK53" s="170"/>
      <c r="AL53" s="170"/>
      <c r="AM53" s="170"/>
      <c r="AN53" s="170"/>
      <c r="AO53" s="304"/>
      <c r="AP53" s="308"/>
      <c r="AQ53" s="170"/>
      <c r="AR53" s="170"/>
      <c r="AS53" s="170"/>
      <c r="AT53" s="170"/>
      <c r="AU53" s="170"/>
      <c r="AV53" s="309"/>
      <c r="AW53" s="170"/>
      <c r="AX53" s="170"/>
      <c r="AY53" s="170"/>
      <c r="AZ53" s="386"/>
      <c r="BA53" s="338"/>
      <c r="BB53" s="337"/>
      <c r="BC53" s="338"/>
      <c r="BD53" s="322"/>
      <c r="BE53" s="323"/>
      <c r="BF53" s="323"/>
      <c r="BG53" s="323"/>
      <c r="BH53" s="324"/>
    </row>
    <row r="54" spans="2:60" ht="20.25" customHeight="1">
      <c r="B54" s="113">
        <f>B51+1</f>
        <v>9</v>
      </c>
      <c r="C54" s="432"/>
      <c r="D54" s="433"/>
      <c r="E54" s="434"/>
      <c r="F54" s="300">
        <f t="shared" ref="F54:F70" si="15">C53</f>
        <v>0</v>
      </c>
      <c r="G54" s="298"/>
      <c r="H54" s="375"/>
      <c r="I54" s="313"/>
      <c r="J54" s="314"/>
      <c r="K54" s="314"/>
      <c r="L54" s="315"/>
      <c r="M54" s="380"/>
      <c r="N54" s="381"/>
      <c r="O54" s="382"/>
      <c r="P54" s="23" t="s">
        <v>69</v>
      </c>
      <c r="Q54" s="24"/>
      <c r="R54" s="24"/>
      <c r="S54" s="19"/>
      <c r="T54" s="50"/>
      <c r="U54" s="251" t="str">
        <f>IF(U53="","",VLOOKUP(U53,'シフト記号表（勤務時間帯）'!$D$6:$X$47,21,FALSE))</f>
        <v/>
      </c>
      <c r="V54" s="255" t="str">
        <f>IF(V53="","",VLOOKUP(V53,'シフト記号表（勤務時間帯）'!$D$6:$X$47,21,FALSE))</f>
        <v/>
      </c>
      <c r="W54" s="174" t="str">
        <f>IF(W53="","",VLOOKUP(W53,'シフト記号表（勤務時間帯）'!$D$6:$X$47,21,FALSE))</f>
        <v/>
      </c>
      <c r="X54" s="174" t="str">
        <f>IF(X53="","",VLOOKUP(X53,'シフト記号表（勤務時間帯）'!$D$6:$X$47,21,FALSE))</f>
        <v/>
      </c>
      <c r="Y54" s="174" t="str">
        <f>IF(Y53="","",VLOOKUP(Y53,'シフト記号表（勤務時間帯）'!$D$6:$X$47,21,FALSE))</f>
        <v/>
      </c>
      <c r="Z54" s="174" t="str">
        <f>IF(Z53="","",VLOOKUP(Z53,'シフト記号表（勤務時間帯）'!$D$6:$X$47,21,FALSE))</f>
        <v/>
      </c>
      <c r="AA54" s="255" t="str">
        <f>IF(AA53="","",VLOOKUP(AA53,'シフト記号表（勤務時間帯）'!$D$6:$X$47,21,FALSE))</f>
        <v/>
      </c>
      <c r="AB54" s="173" t="str">
        <f>IF(AB53="","",VLOOKUP(AB53,'シフト記号表（勤務時間帯）'!$D$6:$X$47,21,FALSE))</f>
        <v/>
      </c>
      <c r="AC54" s="174" t="str">
        <f>IF(AC53="","",VLOOKUP(AC53,'シフト記号表（勤務時間帯）'!$D$6:$X$47,21,FALSE))</f>
        <v/>
      </c>
      <c r="AD54" s="174" t="str">
        <f>IF(AD53="","",VLOOKUP(AD53,'シフト記号表（勤務時間帯）'!$D$6:$X$47,21,FALSE))</f>
        <v/>
      </c>
      <c r="AE54" s="174" t="str">
        <f>IF(AE53="","",VLOOKUP(AE53,'シフト記号表（勤務時間帯）'!$D$6:$X$47,21,FALSE))</f>
        <v/>
      </c>
      <c r="AF54" s="174" t="str">
        <f>IF(AF53="","",VLOOKUP(AF53,'シフト記号表（勤務時間帯）'!$D$6:$X$47,21,FALSE))</f>
        <v/>
      </c>
      <c r="AG54" s="174" t="str">
        <f>IF(AG53="","",VLOOKUP(AG53,'シフト記号表（勤務時間帯）'!$D$6:$X$47,21,FALSE))</f>
        <v/>
      </c>
      <c r="AH54" s="175" t="str">
        <f>IF(AH53="","",VLOOKUP(AH53,'シフト記号表（勤務時間帯）'!$D$6:$X$47,21,FALSE))</f>
        <v/>
      </c>
      <c r="AI54" s="253" t="str">
        <f>IF(AI53="","",VLOOKUP(AI53,'シフト記号表（勤務時間帯）'!$D$6:$X$47,21,FALSE))</f>
        <v/>
      </c>
      <c r="AJ54" s="174" t="str">
        <f>IF(AJ53="","",VLOOKUP(AJ53,'シフト記号表（勤務時間帯）'!$D$6:$X$47,21,FALSE))</f>
        <v/>
      </c>
      <c r="AK54" s="174" t="str">
        <f>IF(AK53="","",VLOOKUP(AK53,'シフト記号表（勤務時間帯）'!$D$6:$X$47,21,FALSE))</f>
        <v/>
      </c>
      <c r="AL54" s="174" t="str">
        <f>IF(AL53="","",VLOOKUP(AL53,'シフト記号表（勤務時間帯）'!$D$6:$X$47,21,FALSE))</f>
        <v/>
      </c>
      <c r="AM54" s="174" t="str">
        <f>IF(AM53="","",VLOOKUP(AM53,'シフト記号表（勤務時間帯）'!$D$6:$X$47,21,FALSE))</f>
        <v/>
      </c>
      <c r="AN54" s="174" t="str">
        <f>IF(AN53="","",VLOOKUP(AN53,'シフト記号表（勤務時間帯）'!$D$6:$X$47,21,FALSE))</f>
        <v/>
      </c>
      <c r="AO54" s="255" t="str">
        <f>IF(AO53="","",VLOOKUP(AO53,'シフト記号表（勤務時間帯）'!$D$6:$X$47,21,FALSE))</f>
        <v/>
      </c>
      <c r="AP54" s="173" t="str">
        <f>IF(AP53="","",VLOOKUP(AP53,'シフト記号表（勤務時間帯）'!$D$6:$X$47,21,FALSE))</f>
        <v/>
      </c>
      <c r="AQ54" s="174" t="str">
        <f>IF(AQ53="","",VLOOKUP(AQ53,'シフト記号表（勤務時間帯）'!$D$6:$X$47,21,FALSE))</f>
        <v/>
      </c>
      <c r="AR54" s="174" t="str">
        <f>IF(AR53="","",VLOOKUP(AR53,'シフト記号表（勤務時間帯）'!$D$6:$X$47,21,FALSE))</f>
        <v/>
      </c>
      <c r="AS54" s="174" t="str">
        <f>IF(AS53="","",VLOOKUP(AS53,'シフト記号表（勤務時間帯）'!$D$6:$X$47,21,FALSE))</f>
        <v/>
      </c>
      <c r="AT54" s="174" t="str">
        <f>IF(AT53="","",VLOOKUP(AT53,'シフト記号表（勤務時間帯）'!$D$6:$X$47,21,FALSE))</f>
        <v/>
      </c>
      <c r="AU54" s="174" t="str">
        <f>IF(AU53="","",VLOOKUP(AU53,'シフト記号表（勤務時間帯）'!$D$6:$X$47,21,FALSE))</f>
        <v/>
      </c>
      <c r="AV54" s="175" t="str">
        <f>IF(AV53="","",VLOOKUP(AV53,'シフト記号表（勤務時間帯）'!$D$6:$X$47,21,FALSE))</f>
        <v/>
      </c>
      <c r="AW54" s="253" t="str">
        <f>IF(AW53="","",VLOOKUP(AW53,'シフト記号表（勤務時間帯）'!$D$6:$X$47,21,FALSE))</f>
        <v/>
      </c>
      <c r="AX54" s="253" t="str">
        <f>IF(AX53="","",VLOOKUP(AX53,'シフト記号表（勤務時間帯）'!$D$6:$X$47,21,FALSE))</f>
        <v/>
      </c>
      <c r="AY54" s="253" t="str">
        <f>IF(AY53="","",VLOOKUP(AY53,'シフト記号表（勤務時間帯）'!$D$6:$X$47,21,FALSE))</f>
        <v/>
      </c>
      <c r="AZ54" s="331">
        <f>IF($BC$3="４週",SUM(U54:AV54),IF($BC$3="暦月",SUM(U54:AY54),""))</f>
        <v>0</v>
      </c>
      <c r="BA54" s="332"/>
      <c r="BB54" s="333">
        <f>IF($BC$3="４週",AZ54/4,IF($BC$3="暦月",(AZ54/($BC$8/7)),""))</f>
        <v>0</v>
      </c>
      <c r="BC54" s="332"/>
      <c r="BD54" s="325"/>
      <c r="BE54" s="326"/>
      <c r="BF54" s="326"/>
      <c r="BG54" s="326"/>
      <c r="BH54" s="327"/>
    </row>
    <row r="55" spans="2:60" ht="20.25" customHeight="1" thickBot="1">
      <c r="B55" s="114"/>
      <c r="C55" s="471"/>
      <c r="D55" s="472"/>
      <c r="E55" s="473"/>
      <c r="F55" s="301"/>
      <c r="G55" s="299">
        <f t="shared" ref="G55" si="16">C53</f>
        <v>0</v>
      </c>
      <c r="H55" s="376"/>
      <c r="I55" s="316"/>
      <c r="J55" s="317"/>
      <c r="K55" s="317"/>
      <c r="L55" s="318"/>
      <c r="M55" s="383"/>
      <c r="N55" s="384"/>
      <c r="O55" s="385"/>
      <c r="P55" s="25" t="s">
        <v>70</v>
      </c>
      <c r="Q55" s="26"/>
      <c r="R55" s="26"/>
      <c r="S55" s="18"/>
      <c r="T55" s="54"/>
      <c r="U55" s="252" t="str">
        <f>IF(U53="","",VLOOKUP(U53,'シフト記号表（勤務時間帯）'!$D$6:$Z$47,23,FALSE))</f>
        <v/>
      </c>
      <c r="V55" s="256" t="str">
        <f>IF(V53="","",VLOOKUP(V53,'シフト記号表（勤務時間帯）'!$D$6:$Z$47,23,FALSE))</f>
        <v/>
      </c>
      <c r="W55" s="177" t="str">
        <f>IF(W53="","",VLOOKUP(W53,'シフト記号表（勤務時間帯）'!$D$6:$Z$47,23,FALSE))</f>
        <v/>
      </c>
      <c r="X55" s="177" t="str">
        <f>IF(X53="","",VLOOKUP(X53,'シフト記号表（勤務時間帯）'!$D$6:$Z$47,23,FALSE))</f>
        <v/>
      </c>
      <c r="Y55" s="177" t="str">
        <f>IF(Y53="","",VLOOKUP(Y53,'シフト記号表（勤務時間帯）'!$D$6:$Z$47,23,FALSE))</f>
        <v/>
      </c>
      <c r="Z55" s="177" t="str">
        <f>IF(Z53="","",VLOOKUP(Z53,'シフト記号表（勤務時間帯）'!$D$6:$Z$47,23,FALSE))</f>
        <v/>
      </c>
      <c r="AA55" s="256" t="str">
        <f>IF(AA53="","",VLOOKUP(AA53,'シフト記号表（勤務時間帯）'!$D$6:$Z$47,23,FALSE))</f>
        <v/>
      </c>
      <c r="AB55" s="176" t="str">
        <f>IF(AB53="","",VLOOKUP(AB53,'シフト記号表（勤務時間帯）'!$D$6:$Z$47,23,FALSE))</f>
        <v/>
      </c>
      <c r="AC55" s="177" t="str">
        <f>IF(AC53="","",VLOOKUP(AC53,'シフト記号表（勤務時間帯）'!$D$6:$Z$47,23,FALSE))</f>
        <v/>
      </c>
      <c r="AD55" s="177" t="str">
        <f>IF(AD53="","",VLOOKUP(AD53,'シフト記号表（勤務時間帯）'!$D$6:$Z$47,23,FALSE))</f>
        <v/>
      </c>
      <c r="AE55" s="177" t="str">
        <f>IF(AE53="","",VLOOKUP(AE53,'シフト記号表（勤務時間帯）'!$D$6:$Z$47,23,FALSE))</f>
        <v/>
      </c>
      <c r="AF55" s="177" t="str">
        <f>IF(AF53="","",VLOOKUP(AF53,'シフト記号表（勤務時間帯）'!$D$6:$Z$47,23,FALSE))</f>
        <v/>
      </c>
      <c r="AG55" s="177" t="str">
        <f>IF(AG53="","",VLOOKUP(AG53,'シフト記号表（勤務時間帯）'!$D$6:$Z$47,23,FALSE))</f>
        <v/>
      </c>
      <c r="AH55" s="178" t="str">
        <f>IF(AH53="","",VLOOKUP(AH53,'シフト記号表（勤務時間帯）'!$D$6:$Z$47,23,FALSE))</f>
        <v/>
      </c>
      <c r="AI55" s="254" t="str">
        <f>IF(AI53="","",VLOOKUP(AI53,'シフト記号表（勤務時間帯）'!$D$6:$Z$47,23,FALSE))</f>
        <v/>
      </c>
      <c r="AJ55" s="177" t="str">
        <f>IF(AJ53="","",VLOOKUP(AJ53,'シフト記号表（勤務時間帯）'!$D$6:$Z$47,23,FALSE))</f>
        <v/>
      </c>
      <c r="AK55" s="177" t="str">
        <f>IF(AK53="","",VLOOKUP(AK53,'シフト記号表（勤務時間帯）'!$D$6:$Z$47,23,FALSE))</f>
        <v/>
      </c>
      <c r="AL55" s="177" t="str">
        <f>IF(AL53="","",VLOOKUP(AL53,'シフト記号表（勤務時間帯）'!$D$6:$Z$47,23,FALSE))</f>
        <v/>
      </c>
      <c r="AM55" s="177" t="str">
        <f>IF(AM53="","",VLOOKUP(AM53,'シフト記号表（勤務時間帯）'!$D$6:$Z$47,23,FALSE))</f>
        <v/>
      </c>
      <c r="AN55" s="177" t="str">
        <f>IF(AN53="","",VLOOKUP(AN53,'シフト記号表（勤務時間帯）'!$D$6:$Z$47,23,FALSE))</f>
        <v/>
      </c>
      <c r="AO55" s="256" t="str">
        <f>IF(AO53="","",VLOOKUP(AO53,'シフト記号表（勤務時間帯）'!$D$6:$Z$47,23,FALSE))</f>
        <v/>
      </c>
      <c r="AP55" s="176" t="str">
        <f>IF(AP53="","",VLOOKUP(AP53,'シフト記号表（勤務時間帯）'!$D$6:$Z$47,23,FALSE))</f>
        <v/>
      </c>
      <c r="AQ55" s="177" t="str">
        <f>IF(AQ53="","",VLOOKUP(AQ53,'シフト記号表（勤務時間帯）'!$D$6:$Z$47,23,FALSE))</f>
        <v/>
      </c>
      <c r="AR55" s="177" t="str">
        <f>IF(AR53="","",VLOOKUP(AR53,'シフト記号表（勤務時間帯）'!$D$6:$Z$47,23,FALSE))</f>
        <v/>
      </c>
      <c r="AS55" s="177" t="str">
        <f>IF(AS53="","",VLOOKUP(AS53,'シフト記号表（勤務時間帯）'!$D$6:$Z$47,23,FALSE))</f>
        <v/>
      </c>
      <c r="AT55" s="177" t="str">
        <f>IF(AT53="","",VLOOKUP(AT53,'シフト記号表（勤務時間帯）'!$D$6:$Z$47,23,FALSE))</f>
        <v/>
      </c>
      <c r="AU55" s="177" t="str">
        <f>IF(AU53="","",VLOOKUP(AU53,'シフト記号表（勤務時間帯）'!$D$6:$Z$47,23,FALSE))</f>
        <v/>
      </c>
      <c r="AV55" s="178" t="str">
        <f>IF(AV53="","",VLOOKUP(AV53,'シフト記号表（勤務時間帯）'!$D$6:$Z$47,23,FALSE))</f>
        <v/>
      </c>
      <c r="AW55" s="254" t="str">
        <f>IF(AW53="","",VLOOKUP(AW53,'シフト記号表（勤務時間帯）'!$D$6:$Z$47,23,FALSE))</f>
        <v/>
      </c>
      <c r="AX55" s="254" t="str">
        <f>IF(AX53="","",VLOOKUP(AX53,'シフト記号表（勤務時間帯）'!$D$6:$Z$47,23,FALSE))</f>
        <v/>
      </c>
      <c r="AY55" s="254" t="str">
        <f>IF(AY53="","",VLOOKUP(AY53,'シフト記号表（勤務時間帯）'!$D$6:$Z$47,23,FALSE))</f>
        <v/>
      </c>
      <c r="AZ55" s="334">
        <f>IF($BC$3="４週",SUM(U55:AV55),IF($BC$3="暦月",SUM(U55:AY55),""))</f>
        <v>0</v>
      </c>
      <c r="BA55" s="335"/>
      <c r="BB55" s="336">
        <f>IF($BC$3="４週",AZ55/4,IF($BC$3="暦月",(AZ55/($BC$8/7)),""))</f>
        <v>0</v>
      </c>
      <c r="BC55" s="335"/>
      <c r="BD55" s="328"/>
      <c r="BE55" s="329"/>
      <c r="BF55" s="329"/>
      <c r="BG55" s="329"/>
      <c r="BH55" s="330"/>
    </row>
    <row r="56" spans="2:60" ht="20.25" customHeight="1">
      <c r="B56" s="115"/>
      <c r="C56" s="429"/>
      <c r="D56" s="430"/>
      <c r="E56" s="431"/>
      <c r="F56" s="303"/>
      <c r="G56" s="302"/>
      <c r="H56" s="374"/>
      <c r="I56" s="310"/>
      <c r="J56" s="311"/>
      <c r="K56" s="311"/>
      <c r="L56" s="312"/>
      <c r="M56" s="377"/>
      <c r="N56" s="378"/>
      <c r="O56" s="379"/>
      <c r="P56" s="21" t="s">
        <v>18</v>
      </c>
      <c r="Q56" s="28"/>
      <c r="R56" s="28"/>
      <c r="S56" s="16"/>
      <c r="T56" s="55"/>
      <c r="U56" s="170"/>
      <c r="V56" s="170"/>
      <c r="W56" s="170"/>
      <c r="X56" s="170"/>
      <c r="Y56" s="170"/>
      <c r="Z56" s="170"/>
      <c r="AA56" s="304"/>
      <c r="AB56" s="308"/>
      <c r="AC56" s="170"/>
      <c r="AD56" s="170"/>
      <c r="AE56" s="170"/>
      <c r="AF56" s="170"/>
      <c r="AG56" s="170"/>
      <c r="AH56" s="304"/>
      <c r="AI56" s="308"/>
      <c r="AJ56" s="170"/>
      <c r="AK56" s="170"/>
      <c r="AL56" s="170"/>
      <c r="AM56" s="170"/>
      <c r="AN56" s="170"/>
      <c r="AO56" s="304"/>
      <c r="AP56" s="308"/>
      <c r="AQ56" s="170"/>
      <c r="AR56" s="170"/>
      <c r="AS56" s="170"/>
      <c r="AT56" s="170"/>
      <c r="AU56" s="170"/>
      <c r="AV56" s="309"/>
      <c r="AW56" s="170"/>
      <c r="AX56" s="170"/>
      <c r="AY56" s="170"/>
      <c r="AZ56" s="386"/>
      <c r="BA56" s="338"/>
      <c r="BB56" s="337"/>
      <c r="BC56" s="338"/>
      <c r="BD56" s="322"/>
      <c r="BE56" s="323"/>
      <c r="BF56" s="323"/>
      <c r="BG56" s="323"/>
      <c r="BH56" s="324"/>
    </row>
    <row r="57" spans="2:60" ht="20.25" customHeight="1">
      <c r="B57" s="113">
        <f>B54+1</f>
        <v>10</v>
      </c>
      <c r="C57" s="432"/>
      <c r="D57" s="433"/>
      <c r="E57" s="434"/>
      <c r="F57" s="300">
        <f t="shared" ref="F57:F70" si="17">C56</f>
        <v>0</v>
      </c>
      <c r="G57" s="298"/>
      <c r="H57" s="375"/>
      <c r="I57" s="313"/>
      <c r="J57" s="314"/>
      <c r="K57" s="314"/>
      <c r="L57" s="315"/>
      <c r="M57" s="380"/>
      <c r="N57" s="381"/>
      <c r="O57" s="382"/>
      <c r="P57" s="23" t="s">
        <v>69</v>
      </c>
      <c r="Q57" s="24"/>
      <c r="R57" s="24"/>
      <c r="S57" s="19"/>
      <c r="T57" s="50"/>
      <c r="U57" s="251" t="str">
        <f>IF(U56="","",VLOOKUP(U56,'シフト記号表（勤務時間帯）'!$D$6:$X$47,21,FALSE))</f>
        <v/>
      </c>
      <c r="V57" s="174" t="str">
        <f>IF(V56="","",VLOOKUP(V56,'シフト記号表（勤務時間帯）'!$D$6:$X$47,21,FALSE))</f>
        <v/>
      </c>
      <c r="W57" s="174" t="str">
        <f>IF(W56="","",VLOOKUP(W56,'シフト記号表（勤務時間帯）'!$D$6:$X$47,21,FALSE))</f>
        <v/>
      </c>
      <c r="X57" s="174" t="str">
        <f>IF(X56="","",VLOOKUP(X56,'シフト記号表（勤務時間帯）'!$D$6:$X$47,21,FALSE))</f>
        <v/>
      </c>
      <c r="Y57" s="174" t="str">
        <f>IF(Y56="","",VLOOKUP(Y56,'シフト記号表（勤務時間帯）'!$D$6:$X$47,21,FALSE))</f>
        <v/>
      </c>
      <c r="Z57" s="174" t="str">
        <f>IF(Z56="","",VLOOKUP(Z56,'シフト記号表（勤務時間帯）'!$D$6:$X$47,21,FALSE))</f>
        <v/>
      </c>
      <c r="AA57" s="255" t="str">
        <f>IF(AA56="","",VLOOKUP(AA56,'シフト記号表（勤務時間帯）'!$D$6:$X$47,21,FALSE))</f>
        <v/>
      </c>
      <c r="AB57" s="173" t="str">
        <f>IF(AB56="","",VLOOKUP(AB56,'シフト記号表（勤務時間帯）'!$D$6:$X$47,21,FALSE))</f>
        <v/>
      </c>
      <c r="AC57" s="174" t="str">
        <f>IF(AC56="","",VLOOKUP(AC56,'シフト記号表（勤務時間帯）'!$D$6:$X$47,21,FALSE))</f>
        <v/>
      </c>
      <c r="AD57" s="174" t="str">
        <f>IF(AD56="","",VLOOKUP(AD56,'シフト記号表（勤務時間帯）'!$D$6:$X$47,21,FALSE))</f>
        <v/>
      </c>
      <c r="AE57" s="174" t="str">
        <f>IF(AE56="","",VLOOKUP(AE56,'シフト記号表（勤務時間帯）'!$D$6:$X$47,21,FALSE))</f>
        <v/>
      </c>
      <c r="AF57" s="174" t="str">
        <f>IF(AF56="","",VLOOKUP(AF56,'シフト記号表（勤務時間帯）'!$D$6:$X$47,21,FALSE))</f>
        <v/>
      </c>
      <c r="AG57" s="174" t="str">
        <f>IF(AG56="","",VLOOKUP(AG56,'シフト記号表（勤務時間帯）'!$D$6:$X$47,21,FALSE))</f>
        <v/>
      </c>
      <c r="AH57" s="175" t="str">
        <f>IF(AH56="","",VLOOKUP(AH56,'シフト記号表（勤務時間帯）'!$D$6:$X$47,21,FALSE))</f>
        <v/>
      </c>
      <c r="AI57" s="253" t="str">
        <f>IF(AI56="","",VLOOKUP(AI56,'シフト記号表（勤務時間帯）'!$D$6:$X$47,21,FALSE))</f>
        <v/>
      </c>
      <c r="AJ57" s="174" t="str">
        <f>IF(AJ56="","",VLOOKUP(AJ56,'シフト記号表（勤務時間帯）'!$D$6:$X$47,21,FALSE))</f>
        <v/>
      </c>
      <c r="AK57" s="174" t="str">
        <f>IF(AK56="","",VLOOKUP(AK56,'シフト記号表（勤務時間帯）'!$D$6:$X$47,21,FALSE))</f>
        <v/>
      </c>
      <c r="AL57" s="174" t="str">
        <f>IF(AL56="","",VLOOKUP(AL56,'シフト記号表（勤務時間帯）'!$D$6:$X$47,21,FALSE))</f>
        <v/>
      </c>
      <c r="AM57" s="174" t="str">
        <f>IF(AM56="","",VLOOKUP(AM56,'シフト記号表（勤務時間帯）'!$D$6:$X$47,21,FALSE))</f>
        <v/>
      </c>
      <c r="AN57" s="174" t="str">
        <f>IF(AN56="","",VLOOKUP(AN56,'シフト記号表（勤務時間帯）'!$D$6:$X$47,21,FALSE))</f>
        <v/>
      </c>
      <c r="AO57" s="255" t="str">
        <f>IF(AO56="","",VLOOKUP(AO56,'シフト記号表（勤務時間帯）'!$D$6:$X$47,21,FALSE))</f>
        <v/>
      </c>
      <c r="AP57" s="173" t="str">
        <f>IF(AP56="","",VLOOKUP(AP56,'シフト記号表（勤務時間帯）'!$D$6:$X$47,21,FALSE))</f>
        <v/>
      </c>
      <c r="AQ57" s="174" t="str">
        <f>IF(AQ56="","",VLOOKUP(AQ56,'シフト記号表（勤務時間帯）'!$D$6:$X$47,21,FALSE))</f>
        <v/>
      </c>
      <c r="AR57" s="174" t="str">
        <f>IF(AR56="","",VLOOKUP(AR56,'シフト記号表（勤務時間帯）'!$D$6:$X$47,21,FALSE))</f>
        <v/>
      </c>
      <c r="AS57" s="174" t="str">
        <f>IF(AS56="","",VLOOKUP(AS56,'シフト記号表（勤務時間帯）'!$D$6:$X$47,21,FALSE))</f>
        <v/>
      </c>
      <c r="AT57" s="174" t="str">
        <f>IF(AT56="","",VLOOKUP(AT56,'シフト記号表（勤務時間帯）'!$D$6:$X$47,21,FALSE))</f>
        <v/>
      </c>
      <c r="AU57" s="174" t="str">
        <f>IF(AU56="","",VLOOKUP(AU56,'シフト記号表（勤務時間帯）'!$D$6:$X$47,21,FALSE))</f>
        <v/>
      </c>
      <c r="AV57" s="175" t="str">
        <f>IF(AV56="","",VLOOKUP(AV56,'シフト記号表（勤務時間帯）'!$D$6:$X$47,21,FALSE))</f>
        <v/>
      </c>
      <c r="AW57" s="253" t="str">
        <f>IF(AW56="","",VLOOKUP(AW56,'シフト記号表（勤務時間帯）'!$D$6:$X$47,21,FALSE))</f>
        <v/>
      </c>
      <c r="AX57" s="174" t="str">
        <f>IF(AX56="","",VLOOKUP(AX56,'シフト記号表（勤務時間帯）'!$D$6:$X$47,21,FALSE))</f>
        <v/>
      </c>
      <c r="AY57" s="253" t="str">
        <f>IF(AY56="","",VLOOKUP(AY56,'シフト記号表（勤務時間帯）'!$D$6:$X$47,21,FALSE))</f>
        <v/>
      </c>
      <c r="AZ57" s="331">
        <f>IF($BC$3="４週",SUM(U57:AV57),IF($BC$3="暦月",SUM(U57:AY57),""))</f>
        <v>0</v>
      </c>
      <c r="BA57" s="332"/>
      <c r="BB57" s="333">
        <f>IF($BC$3="４週",AZ57/4,IF($BC$3="暦月",(AZ57/($BC$8/7)),""))</f>
        <v>0</v>
      </c>
      <c r="BC57" s="332"/>
      <c r="BD57" s="325"/>
      <c r="BE57" s="326"/>
      <c r="BF57" s="326"/>
      <c r="BG57" s="326"/>
      <c r="BH57" s="327"/>
    </row>
    <row r="58" spans="2:60" ht="20.25" customHeight="1" thickBot="1">
      <c r="B58" s="114"/>
      <c r="C58" s="471"/>
      <c r="D58" s="472"/>
      <c r="E58" s="473"/>
      <c r="F58" s="301"/>
      <c r="G58" s="299">
        <f t="shared" ref="G58" si="18">C56</f>
        <v>0</v>
      </c>
      <c r="H58" s="376"/>
      <c r="I58" s="316"/>
      <c r="J58" s="317"/>
      <c r="K58" s="317"/>
      <c r="L58" s="318"/>
      <c r="M58" s="383"/>
      <c r="N58" s="384"/>
      <c r="O58" s="385"/>
      <c r="P58" s="38" t="s">
        <v>70</v>
      </c>
      <c r="Q58" s="39"/>
      <c r="R58" s="39"/>
      <c r="S58" s="40"/>
      <c r="T58" s="56"/>
      <c r="U58" s="252" t="str">
        <f>IF(U56="","",VLOOKUP(U56,'シフト記号表（勤務時間帯）'!$D$6:$Z$47,23,FALSE))</f>
        <v/>
      </c>
      <c r="V58" s="177" t="str">
        <f>IF(V56="","",VLOOKUP(V56,'シフト記号表（勤務時間帯）'!$D$6:$Z$47,23,FALSE))</f>
        <v/>
      </c>
      <c r="W58" s="177" t="str">
        <f>IF(W56="","",VLOOKUP(W56,'シフト記号表（勤務時間帯）'!$D$6:$Z$47,23,FALSE))</f>
        <v/>
      </c>
      <c r="X58" s="177" t="str">
        <f>IF(X56="","",VLOOKUP(X56,'シフト記号表（勤務時間帯）'!$D$6:$Z$47,23,FALSE))</f>
        <v/>
      </c>
      <c r="Y58" s="177" t="str">
        <f>IF(Y56="","",VLOOKUP(Y56,'シフト記号表（勤務時間帯）'!$D$6:$Z$47,23,FALSE))</f>
        <v/>
      </c>
      <c r="Z58" s="177" t="str">
        <f>IF(Z56="","",VLOOKUP(Z56,'シフト記号表（勤務時間帯）'!$D$6:$Z$47,23,FALSE))</f>
        <v/>
      </c>
      <c r="AA58" s="256" t="str">
        <f>IF(AA56="","",VLOOKUP(AA56,'シフト記号表（勤務時間帯）'!$D$6:$Z$47,23,FALSE))</f>
        <v/>
      </c>
      <c r="AB58" s="176" t="str">
        <f>IF(AB56="","",VLOOKUP(AB56,'シフト記号表（勤務時間帯）'!$D$6:$Z$47,23,FALSE))</f>
        <v/>
      </c>
      <c r="AC58" s="177" t="str">
        <f>IF(AC56="","",VLOOKUP(AC56,'シフト記号表（勤務時間帯）'!$D$6:$Z$47,23,FALSE))</f>
        <v/>
      </c>
      <c r="AD58" s="177" t="str">
        <f>IF(AD56="","",VLOOKUP(AD56,'シフト記号表（勤務時間帯）'!$D$6:$Z$47,23,FALSE))</f>
        <v/>
      </c>
      <c r="AE58" s="177" t="str">
        <f>IF(AE56="","",VLOOKUP(AE56,'シフト記号表（勤務時間帯）'!$D$6:$Z$47,23,FALSE))</f>
        <v/>
      </c>
      <c r="AF58" s="177" t="str">
        <f>IF(AF56="","",VLOOKUP(AF56,'シフト記号表（勤務時間帯）'!$D$6:$Z$47,23,FALSE))</f>
        <v/>
      </c>
      <c r="AG58" s="177" t="str">
        <f>IF(AG56="","",VLOOKUP(AG56,'シフト記号表（勤務時間帯）'!$D$6:$Z$47,23,FALSE))</f>
        <v/>
      </c>
      <c r="AH58" s="178" t="str">
        <f>IF(AH56="","",VLOOKUP(AH56,'シフト記号表（勤務時間帯）'!$D$6:$Z$47,23,FALSE))</f>
        <v/>
      </c>
      <c r="AI58" s="254" t="str">
        <f>IF(AI56="","",VLOOKUP(AI56,'シフト記号表（勤務時間帯）'!$D$6:$Z$47,23,FALSE))</f>
        <v/>
      </c>
      <c r="AJ58" s="177" t="str">
        <f>IF(AJ56="","",VLOOKUP(AJ56,'シフト記号表（勤務時間帯）'!$D$6:$Z$47,23,FALSE))</f>
        <v/>
      </c>
      <c r="AK58" s="177" t="str">
        <f>IF(AK56="","",VLOOKUP(AK56,'シフト記号表（勤務時間帯）'!$D$6:$Z$47,23,FALSE))</f>
        <v/>
      </c>
      <c r="AL58" s="177" t="str">
        <f>IF(AL56="","",VLOOKUP(AL56,'シフト記号表（勤務時間帯）'!$D$6:$Z$47,23,FALSE))</f>
        <v/>
      </c>
      <c r="AM58" s="177" t="str">
        <f>IF(AM56="","",VLOOKUP(AM56,'シフト記号表（勤務時間帯）'!$D$6:$Z$47,23,FALSE))</f>
        <v/>
      </c>
      <c r="AN58" s="177" t="str">
        <f>IF(AN56="","",VLOOKUP(AN56,'シフト記号表（勤務時間帯）'!$D$6:$Z$47,23,FALSE))</f>
        <v/>
      </c>
      <c r="AO58" s="256" t="str">
        <f>IF(AO56="","",VLOOKUP(AO56,'シフト記号表（勤務時間帯）'!$D$6:$Z$47,23,FALSE))</f>
        <v/>
      </c>
      <c r="AP58" s="176" t="str">
        <f>IF(AP56="","",VLOOKUP(AP56,'シフト記号表（勤務時間帯）'!$D$6:$Z$47,23,FALSE))</f>
        <v/>
      </c>
      <c r="AQ58" s="177" t="str">
        <f>IF(AQ56="","",VLOOKUP(AQ56,'シフト記号表（勤務時間帯）'!$D$6:$Z$47,23,FALSE))</f>
        <v/>
      </c>
      <c r="AR58" s="177" t="str">
        <f>IF(AR56="","",VLOOKUP(AR56,'シフト記号表（勤務時間帯）'!$D$6:$Z$47,23,FALSE))</f>
        <v/>
      </c>
      <c r="AS58" s="177" t="str">
        <f>IF(AS56="","",VLOOKUP(AS56,'シフト記号表（勤務時間帯）'!$D$6:$Z$47,23,FALSE))</f>
        <v/>
      </c>
      <c r="AT58" s="177" t="str">
        <f>IF(AT56="","",VLOOKUP(AT56,'シフト記号表（勤務時間帯）'!$D$6:$Z$47,23,FALSE))</f>
        <v/>
      </c>
      <c r="AU58" s="177" t="str">
        <f>IF(AU56="","",VLOOKUP(AU56,'シフト記号表（勤務時間帯）'!$D$6:$Z$47,23,FALSE))</f>
        <v/>
      </c>
      <c r="AV58" s="178" t="str">
        <f>IF(AV56="","",VLOOKUP(AV56,'シフト記号表（勤務時間帯）'!$D$6:$Z$47,23,FALSE))</f>
        <v/>
      </c>
      <c r="AW58" s="254" t="str">
        <f>IF(AW56="","",VLOOKUP(AW56,'シフト記号表（勤務時間帯）'!$D$6:$Z$47,23,FALSE))</f>
        <v/>
      </c>
      <c r="AX58" s="177" t="str">
        <f>IF(AX56="","",VLOOKUP(AX56,'シフト記号表（勤務時間帯）'!$D$6:$Z$47,23,FALSE))</f>
        <v/>
      </c>
      <c r="AY58" s="254" t="str">
        <f>IF(AY56="","",VLOOKUP(AY56,'シフト記号表（勤務時間帯）'!$D$6:$Z$47,23,FALSE))</f>
        <v/>
      </c>
      <c r="AZ58" s="334">
        <f>IF($BC$3="４週",SUM(U58:AV58),IF($BC$3="暦月",SUM(U58:AY58),""))</f>
        <v>0</v>
      </c>
      <c r="BA58" s="335"/>
      <c r="BB58" s="336">
        <f>IF($BC$3="４週",AZ58/4,IF($BC$3="暦月",(AZ58/($BC$8/7)),""))</f>
        <v>0</v>
      </c>
      <c r="BC58" s="335"/>
      <c r="BD58" s="328"/>
      <c r="BE58" s="329"/>
      <c r="BF58" s="329"/>
      <c r="BG58" s="329"/>
      <c r="BH58" s="330"/>
    </row>
    <row r="59" spans="2:60" ht="20.25" customHeight="1">
      <c r="B59" s="115"/>
      <c r="C59" s="429"/>
      <c r="D59" s="430"/>
      <c r="E59" s="431"/>
      <c r="F59" s="303"/>
      <c r="G59" s="302"/>
      <c r="H59" s="374"/>
      <c r="I59" s="310"/>
      <c r="J59" s="311"/>
      <c r="K59" s="311"/>
      <c r="L59" s="312"/>
      <c r="M59" s="377"/>
      <c r="N59" s="378"/>
      <c r="O59" s="379"/>
      <c r="P59" s="21" t="s">
        <v>18</v>
      </c>
      <c r="Q59" s="28"/>
      <c r="R59" s="28"/>
      <c r="S59" s="16"/>
      <c r="T59" s="55"/>
      <c r="U59" s="170"/>
      <c r="V59" s="170"/>
      <c r="W59" s="170"/>
      <c r="X59" s="170"/>
      <c r="Y59" s="170"/>
      <c r="Z59" s="170"/>
      <c r="AA59" s="304"/>
      <c r="AB59" s="308"/>
      <c r="AC59" s="170"/>
      <c r="AD59" s="170"/>
      <c r="AE59" s="170"/>
      <c r="AF59" s="170"/>
      <c r="AG59" s="170"/>
      <c r="AH59" s="304"/>
      <c r="AI59" s="308"/>
      <c r="AJ59" s="170"/>
      <c r="AK59" s="170"/>
      <c r="AL59" s="170"/>
      <c r="AM59" s="170"/>
      <c r="AN59" s="170"/>
      <c r="AO59" s="304"/>
      <c r="AP59" s="308"/>
      <c r="AQ59" s="170"/>
      <c r="AR59" s="170"/>
      <c r="AS59" s="170"/>
      <c r="AT59" s="170"/>
      <c r="AU59" s="170"/>
      <c r="AV59" s="309"/>
      <c r="AW59" s="170"/>
      <c r="AX59" s="170"/>
      <c r="AY59" s="170"/>
      <c r="AZ59" s="386"/>
      <c r="BA59" s="338"/>
      <c r="BB59" s="337"/>
      <c r="BC59" s="338"/>
      <c r="BD59" s="322"/>
      <c r="BE59" s="323"/>
      <c r="BF59" s="323"/>
      <c r="BG59" s="323"/>
      <c r="BH59" s="324"/>
    </row>
    <row r="60" spans="2:60" ht="20.25" customHeight="1">
      <c r="B60" s="113">
        <f>B57+1</f>
        <v>11</v>
      </c>
      <c r="C60" s="432"/>
      <c r="D60" s="433"/>
      <c r="E60" s="434"/>
      <c r="F60" s="300">
        <f t="shared" ref="F60:F70" si="19">C59</f>
        <v>0</v>
      </c>
      <c r="G60" s="298"/>
      <c r="H60" s="375"/>
      <c r="I60" s="313"/>
      <c r="J60" s="314"/>
      <c r="K60" s="314"/>
      <c r="L60" s="315"/>
      <c r="M60" s="380"/>
      <c r="N60" s="381"/>
      <c r="O60" s="382"/>
      <c r="P60" s="23" t="s">
        <v>69</v>
      </c>
      <c r="Q60" s="24"/>
      <c r="R60" s="24"/>
      <c r="S60" s="19"/>
      <c r="T60" s="50"/>
      <c r="U60" s="251" t="str">
        <f>IF(U59="","",VLOOKUP(U59,'シフト記号表（勤務時間帯）'!$D$6:$X$47,21,FALSE))</f>
        <v/>
      </c>
      <c r="V60" s="174" t="str">
        <f>IF(V59="","",VLOOKUP(V59,'シフト記号表（勤務時間帯）'!$D$6:$X$47,21,FALSE))</f>
        <v/>
      </c>
      <c r="W60" s="174" t="str">
        <f>IF(W59="","",VLOOKUP(W59,'シフト記号表（勤務時間帯）'!$D$6:$X$47,21,FALSE))</f>
        <v/>
      </c>
      <c r="X60" s="174" t="str">
        <f>IF(X59="","",VLOOKUP(X59,'シフト記号表（勤務時間帯）'!$D$6:$X$47,21,FALSE))</f>
        <v/>
      </c>
      <c r="Y60" s="174" t="str">
        <f>IF(Y59="","",VLOOKUP(Y59,'シフト記号表（勤務時間帯）'!$D$6:$X$47,21,FALSE))</f>
        <v/>
      </c>
      <c r="Z60" s="174" t="str">
        <f>IF(Z59="","",VLOOKUP(Z59,'シフト記号表（勤務時間帯）'!$D$6:$X$47,21,FALSE))</f>
        <v/>
      </c>
      <c r="AA60" s="255" t="str">
        <f>IF(AA59="","",VLOOKUP(AA59,'シフト記号表（勤務時間帯）'!$D$6:$X$47,21,FALSE))</f>
        <v/>
      </c>
      <c r="AB60" s="173" t="str">
        <f>IF(AB59="","",VLOOKUP(AB59,'シフト記号表（勤務時間帯）'!$D$6:$X$47,21,FALSE))</f>
        <v/>
      </c>
      <c r="AC60" s="174" t="str">
        <f>IF(AC59="","",VLOOKUP(AC59,'シフト記号表（勤務時間帯）'!$D$6:$X$47,21,FALSE))</f>
        <v/>
      </c>
      <c r="AD60" s="174" t="str">
        <f>IF(AD59="","",VLOOKUP(AD59,'シフト記号表（勤務時間帯）'!$D$6:$X$47,21,FALSE))</f>
        <v/>
      </c>
      <c r="AE60" s="174" t="str">
        <f>IF(AE59="","",VLOOKUP(AE59,'シフト記号表（勤務時間帯）'!$D$6:$X$47,21,FALSE))</f>
        <v/>
      </c>
      <c r="AF60" s="174" t="str">
        <f>IF(AF59="","",VLOOKUP(AF59,'シフト記号表（勤務時間帯）'!$D$6:$X$47,21,FALSE))</f>
        <v/>
      </c>
      <c r="AG60" s="174" t="str">
        <f>IF(AG59="","",VLOOKUP(AG59,'シフト記号表（勤務時間帯）'!$D$6:$X$47,21,FALSE))</f>
        <v/>
      </c>
      <c r="AH60" s="175" t="str">
        <f>IF(AH59="","",VLOOKUP(AH59,'シフト記号表（勤務時間帯）'!$D$6:$X$47,21,FALSE))</f>
        <v/>
      </c>
      <c r="AI60" s="253" t="str">
        <f>IF(AI59="","",VLOOKUP(AI59,'シフト記号表（勤務時間帯）'!$D$6:$X$47,21,FALSE))</f>
        <v/>
      </c>
      <c r="AJ60" s="174" t="str">
        <f>IF(AJ59="","",VLOOKUP(AJ59,'シフト記号表（勤務時間帯）'!$D$6:$X$47,21,FALSE))</f>
        <v/>
      </c>
      <c r="AK60" s="174" t="str">
        <f>IF(AK59="","",VLOOKUP(AK59,'シフト記号表（勤務時間帯）'!$D$6:$X$47,21,FALSE))</f>
        <v/>
      </c>
      <c r="AL60" s="174" t="str">
        <f>IF(AL59="","",VLOOKUP(AL59,'シフト記号表（勤務時間帯）'!$D$6:$X$47,21,FALSE))</f>
        <v/>
      </c>
      <c r="AM60" s="174" t="str">
        <f>IF(AM59="","",VLOOKUP(AM59,'シフト記号表（勤務時間帯）'!$D$6:$X$47,21,FALSE))</f>
        <v/>
      </c>
      <c r="AN60" s="174" t="str">
        <f>IF(AN59="","",VLOOKUP(AN59,'シフト記号表（勤務時間帯）'!$D$6:$X$47,21,FALSE))</f>
        <v/>
      </c>
      <c r="AO60" s="255" t="str">
        <f>IF(AO59="","",VLOOKUP(AO59,'シフト記号表（勤務時間帯）'!$D$6:$X$47,21,FALSE))</f>
        <v/>
      </c>
      <c r="AP60" s="173" t="str">
        <f>IF(AP59="","",VLOOKUP(AP59,'シフト記号表（勤務時間帯）'!$D$6:$X$47,21,FALSE))</f>
        <v/>
      </c>
      <c r="AQ60" s="174" t="str">
        <f>IF(AQ59="","",VLOOKUP(AQ59,'シフト記号表（勤務時間帯）'!$D$6:$X$47,21,FALSE))</f>
        <v/>
      </c>
      <c r="AR60" s="174" t="str">
        <f>IF(AR59="","",VLOOKUP(AR59,'シフト記号表（勤務時間帯）'!$D$6:$X$47,21,FALSE))</f>
        <v/>
      </c>
      <c r="AS60" s="174" t="str">
        <f>IF(AS59="","",VLOOKUP(AS59,'シフト記号表（勤務時間帯）'!$D$6:$X$47,21,FALSE))</f>
        <v/>
      </c>
      <c r="AT60" s="174" t="str">
        <f>IF(AT59="","",VLOOKUP(AT59,'シフト記号表（勤務時間帯）'!$D$6:$X$47,21,FALSE))</f>
        <v/>
      </c>
      <c r="AU60" s="174" t="str">
        <f>IF(AU59="","",VLOOKUP(AU59,'シフト記号表（勤務時間帯）'!$D$6:$X$47,21,FALSE))</f>
        <v/>
      </c>
      <c r="AV60" s="175" t="str">
        <f>IF(AV59="","",VLOOKUP(AV59,'シフト記号表（勤務時間帯）'!$D$6:$X$47,21,FALSE))</f>
        <v/>
      </c>
      <c r="AW60" s="253" t="str">
        <f>IF(AW59="","",VLOOKUP(AW59,'シフト記号表（勤務時間帯）'!$D$6:$X$47,21,FALSE))</f>
        <v/>
      </c>
      <c r="AX60" s="174" t="str">
        <f>IF(AX59="","",VLOOKUP(AX59,'シフト記号表（勤務時間帯）'!$D$6:$X$47,21,FALSE))</f>
        <v/>
      </c>
      <c r="AY60" s="253" t="str">
        <f>IF(AY59="","",VLOOKUP(AY59,'シフト記号表（勤務時間帯）'!$D$6:$X$47,21,FALSE))</f>
        <v/>
      </c>
      <c r="AZ60" s="331">
        <f>IF($BC$3="４週",SUM(U60:AV60),IF($BC$3="暦月",SUM(U60:AY60),""))</f>
        <v>0</v>
      </c>
      <c r="BA60" s="332"/>
      <c r="BB60" s="333">
        <f>IF($BC$3="４週",AZ60/4,IF($BC$3="暦月",(AZ60/($BC$8/7)),""))</f>
        <v>0</v>
      </c>
      <c r="BC60" s="332"/>
      <c r="BD60" s="325"/>
      <c r="BE60" s="326"/>
      <c r="BF60" s="326"/>
      <c r="BG60" s="326"/>
      <c r="BH60" s="327"/>
    </row>
    <row r="61" spans="2:60" ht="20.25" customHeight="1" thickBot="1">
      <c r="B61" s="114"/>
      <c r="C61" s="471"/>
      <c r="D61" s="472"/>
      <c r="E61" s="473"/>
      <c r="F61" s="301"/>
      <c r="G61" s="299">
        <f t="shared" ref="G61" si="20">C59</f>
        <v>0</v>
      </c>
      <c r="H61" s="376"/>
      <c r="I61" s="316"/>
      <c r="J61" s="317"/>
      <c r="K61" s="317"/>
      <c r="L61" s="318"/>
      <c r="M61" s="383"/>
      <c r="N61" s="384"/>
      <c r="O61" s="385"/>
      <c r="P61" s="38" t="s">
        <v>70</v>
      </c>
      <c r="Q61" s="39"/>
      <c r="R61" s="39"/>
      <c r="S61" s="40"/>
      <c r="T61" s="56"/>
      <c r="U61" s="252" t="str">
        <f>IF(U59="","",VLOOKUP(U59,'シフト記号表（勤務時間帯）'!$D$6:$Z$47,23,FALSE))</f>
        <v/>
      </c>
      <c r="V61" s="177" t="str">
        <f>IF(V59="","",VLOOKUP(V59,'シフト記号表（勤務時間帯）'!$D$6:$Z$47,23,FALSE))</f>
        <v/>
      </c>
      <c r="W61" s="177" t="str">
        <f>IF(W59="","",VLOOKUP(W59,'シフト記号表（勤務時間帯）'!$D$6:$Z$47,23,FALSE))</f>
        <v/>
      </c>
      <c r="X61" s="177" t="str">
        <f>IF(X59="","",VLOOKUP(X59,'シフト記号表（勤務時間帯）'!$D$6:$Z$47,23,FALSE))</f>
        <v/>
      </c>
      <c r="Y61" s="177" t="str">
        <f>IF(Y59="","",VLOOKUP(Y59,'シフト記号表（勤務時間帯）'!$D$6:$Z$47,23,FALSE))</f>
        <v/>
      </c>
      <c r="Z61" s="177" t="str">
        <f>IF(Z59="","",VLOOKUP(Z59,'シフト記号表（勤務時間帯）'!$D$6:$Z$47,23,FALSE))</f>
        <v/>
      </c>
      <c r="AA61" s="256" t="str">
        <f>IF(AA59="","",VLOOKUP(AA59,'シフト記号表（勤務時間帯）'!$D$6:$Z$47,23,FALSE))</f>
        <v/>
      </c>
      <c r="AB61" s="176" t="str">
        <f>IF(AB59="","",VLOOKUP(AB59,'シフト記号表（勤務時間帯）'!$D$6:$Z$47,23,FALSE))</f>
        <v/>
      </c>
      <c r="AC61" s="177" t="str">
        <f>IF(AC59="","",VLOOKUP(AC59,'シフト記号表（勤務時間帯）'!$D$6:$Z$47,23,FALSE))</f>
        <v/>
      </c>
      <c r="AD61" s="177" t="str">
        <f>IF(AD59="","",VLOOKUP(AD59,'シフト記号表（勤務時間帯）'!$D$6:$Z$47,23,FALSE))</f>
        <v/>
      </c>
      <c r="AE61" s="177" t="str">
        <f>IF(AE59="","",VLOOKUP(AE59,'シフト記号表（勤務時間帯）'!$D$6:$Z$47,23,FALSE))</f>
        <v/>
      </c>
      <c r="AF61" s="177" t="str">
        <f>IF(AF59="","",VLOOKUP(AF59,'シフト記号表（勤務時間帯）'!$D$6:$Z$47,23,FALSE))</f>
        <v/>
      </c>
      <c r="AG61" s="177" t="str">
        <f>IF(AG59="","",VLOOKUP(AG59,'シフト記号表（勤務時間帯）'!$D$6:$Z$47,23,FALSE))</f>
        <v/>
      </c>
      <c r="AH61" s="178" t="str">
        <f>IF(AH59="","",VLOOKUP(AH59,'シフト記号表（勤務時間帯）'!$D$6:$Z$47,23,FALSE))</f>
        <v/>
      </c>
      <c r="AI61" s="254" t="str">
        <f>IF(AI59="","",VLOOKUP(AI59,'シフト記号表（勤務時間帯）'!$D$6:$Z$47,23,FALSE))</f>
        <v/>
      </c>
      <c r="AJ61" s="177" t="str">
        <f>IF(AJ59="","",VLOOKUP(AJ59,'シフト記号表（勤務時間帯）'!$D$6:$Z$47,23,FALSE))</f>
        <v/>
      </c>
      <c r="AK61" s="177" t="str">
        <f>IF(AK59="","",VLOOKUP(AK59,'シフト記号表（勤務時間帯）'!$D$6:$Z$47,23,FALSE))</f>
        <v/>
      </c>
      <c r="AL61" s="177" t="str">
        <f>IF(AL59="","",VLOOKUP(AL59,'シフト記号表（勤務時間帯）'!$D$6:$Z$47,23,FALSE))</f>
        <v/>
      </c>
      <c r="AM61" s="177" t="str">
        <f>IF(AM59="","",VLOOKUP(AM59,'シフト記号表（勤務時間帯）'!$D$6:$Z$47,23,FALSE))</f>
        <v/>
      </c>
      <c r="AN61" s="177" t="str">
        <f>IF(AN59="","",VLOOKUP(AN59,'シフト記号表（勤務時間帯）'!$D$6:$Z$47,23,FALSE))</f>
        <v/>
      </c>
      <c r="AO61" s="256" t="str">
        <f>IF(AO59="","",VLOOKUP(AO59,'シフト記号表（勤務時間帯）'!$D$6:$Z$47,23,FALSE))</f>
        <v/>
      </c>
      <c r="AP61" s="176" t="str">
        <f>IF(AP59="","",VLOOKUP(AP59,'シフト記号表（勤務時間帯）'!$D$6:$Z$47,23,FALSE))</f>
        <v/>
      </c>
      <c r="AQ61" s="177" t="str">
        <f>IF(AQ59="","",VLOOKUP(AQ59,'シフト記号表（勤務時間帯）'!$D$6:$Z$47,23,FALSE))</f>
        <v/>
      </c>
      <c r="AR61" s="177" t="str">
        <f>IF(AR59="","",VLOOKUP(AR59,'シフト記号表（勤務時間帯）'!$D$6:$Z$47,23,FALSE))</f>
        <v/>
      </c>
      <c r="AS61" s="177" t="str">
        <f>IF(AS59="","",VLOOKUP(AS59,'シフト記号表（勤務時間帯）'!$D$6:$Z$47,23,FALSE))</f>
        <v/>
      </c>
      <c r="AT61" s="177" t="str">
        <f>IF(AT59="","",VLOOKUP(AT59,'シフト記号表（勤務時間帯）'!$D$6:$Z$47,23,FALSE))</f>
        <v/>
      </c>
      <c r="AU61" s="177" t="str">
        <f>IF(AU59="","",VLOOKUP(AU59,'シフト記号表（勤務時間帯）'!$D$6:$Z$47,23,FALSE))</f>
        <v/>
      </c>
      <c r="AV61" s="178" t="str">
        <f>IF(AV59="","",VLOOKUP(AV59,'シフト記号表（勤務時間帯）'!$D$6:$Z$47,23,FALSE))</f>
        <v/>
      </c>
      <c r="AW61" s="254" t="str">
        <f>IF(AW59="","",VLOOKUP(AW59,'シフト記号表（勤務時間帯）'!$D$6:$Z$47,23,FALSE))</f>
        <v/>
      </c>
      <c r="AX61" s="177" t="str">
        <f>IF(AX59="","",VLOOKUP(AX59,'シフト記号表（勤務時間帯）'!$D$6:$Z$47,23,FALSE))</f>
        <v/>
      </c>
      <c r="AY61" s="254" t="str">
        <f>IF(AY59="","",VLOOKUP(AY59,'シフト記号表（勤務時間帯）'!$D$6:$Z$47,23,FALSE))</f>
        <v/>
      </c>
      <c r="AZ61" s="334">
        <f>IF($BC$3="４週",SUM(U61:AV61),IF($BC$3="暦月",SUM(U61:AY61),""))</f>
        <v>0</v>
      </c>
      <c r="BA61" s="335"/>
      <c r="BB61" s="336">
        <f>IF($BC$3="４週",AZ61/4,IF($BC$3="暦月",(AZ61/($BC$8/7)),""))</f>
        <v>0</v>
      </c>
      <c r="BC61" s="335"/>
      <c r="BD61" s="328"/>
      <c r="BE61" s="329"/>
      <c r="BF61" s="329"/>
      <c r="BG61" s="329"/>
      <c r="BH61" s="330"/>
    </row>
    <row r="62" spans="2:60" ht="20.25" customHeight="1">
      <c r="B62" s="115"/>
      <c r="C62" s="429"/>
      <c r="D62" s="430"/>
      <c r="E62" s="431"/>
      <c r="F62" s="303"/>
      <c r="G62" s="302"/>
      <c r="H62" s="374"/>
      <c r="I62" s="310"/>
      <c r="J62" s="311"/>
      <c r="K62" s="311"/>
      <c r="L62" s="312"/>
      <c r="M62" s="377"/>
      <c r="N62" s="378"/>
      <c r="O62" s="379"/>
      <c r="P62" s="21" t="s">
        <v>18</v>
      </c>
      <c r="Q62" s="28"/>
      <c r="R62" s="28"/>
      <c r="S62" s="16"/>
      <c r="T62" s="55"/>
      <c r="U62" s="170"/>
      <c r="V62" s="170"/>
      <c r="W62" s="170"/>
      <c r="X62" s="170"/>
      <c r="Y62" s="170"/>
      <c r="Z62" s="170"/>
      <c r="AA62" s="304"/>
      <c r="AB62" s="308"/>
      <c r="AC62" s="170"/>
      <c r="AD62" s="170"/>
      <c r="AE62" s="170"/>
      <c r="AF62" s="170"/>
      <c r="AG62" s="170"/>
      <c r="AH62" s="304"/>
      <c r="AI62" s="308"/>
      <c r="AJ62" s="170"/>
      <c r="AK62" s="170"/>
      <c r="AL62" s="170"/>
      <c r="AM62" s="170"/>
      <c r="AN62" s="170"/>
      <c r="AO62" s="304"/>
      <c r="AP62" s="308"/>
      <c r="AQ62" s="170"/>
      <c r="AR62" s="170"/>
      <c r="AS62" s="170"/>
      <c r="AT62" s="170"/>
      <c r="AU62" s="170"/>
      <c r="AV62" s="309"/>
      <c r="AW62" s="170"/>
      <c r="AX62" s="170"/>
      <c r="AY62" s="170"/>
      <c r="AZ62" s="386"/>
      <c r="BA62" s="338"/>
      <c r="BB62" s="337"/>
      <c r="BC62" s="338"/>
      <c r="BD62" s="322"/>
      <c r="BE62" s="323"/>
      <c r="BF62" s="323"/>
      <c r="BG62" s="323"/>
      <c r="BH62" s="324"/>
    </row>
    <row r="63" spans="2:60" ht="20.25" customHeight="1">
      <c r="B63" s="113">
        <f>B60+1</f>
        <v>12</v>
      </c>
      <c r="C63" s="432"/>
      <c r="D63" s="433"/>
      <c r="E63" s="434"/>
      <c r="F63" s="300">
        <f t="shared" ref="F63:F70" si="21">C62</f>
        <v>0</v>
      </c>
      <c r="G63" s="298"/>
      <c r="H63" s="375"/>
      <c r="I63" s="313"/>
      <c r="J63" s="314"/>
      <c r="K63" s="314"/>
      <c r="L63" s="315"/>
      <c r="M63" s="380"/>
      <c r="N63" s="381"/>
      <c r="O63" s="382"/>
      <c r="P63" s="23" t="s">
        <v>69</v>
      </c>
      <c r="Q63" s="24"/>
      <c r="R63" s="24"/>
      <c r="S63" s="19"/>
      <c r="T63" s="50"/>
      <c r="U63" s="251" t="str">
        <f>IF(U62="","",VLOOKUP(U62,'シフト記号表（勤務時間帯）'!$D$6:$X$47,21,FALSE))</f>
        <v/>
      </c>
      <c r="V63" s="174" t="str">
        <f>IF(V62="","",VLOOKUP(V62,'シフト記号表（勤務時間帯）'!$D$6:$X$47,21,FALSE))</f>
        <v/>
      </c>
      <c r="W63" s="174" t="str">
        <f>IF(W62="","",VLOOKUP(W62,'シフト記号表（勤務時間帯）'!$D$6:$X$47,21,FALSE))</f>
        <v/>
      </c>
      <c r="X63" s="174" t="str">
        <f>IF(X62="","",VLOOKUP(X62,'シフト記号表（勤務時間帯）'!$D$6:$X$47,21,FALSE))</f>
        <v/>
      </c>
      <c r="Y63" s="174" t="str">
        <f>IF(Y62="","",VLOOKUP(Y62,'シフト記号表（勤務時間帯）'!$D$6:$X$47,21,FALSE))</f>
        <v/>
      </c>
      <c r="Z63" s="174" t="str">
        <f>IF(Z62="","",VLOOKUP(Z62,'シフト記号表（勤務時間帯）'!$D$6:$X$47,21,FALSE))</f>
        <v/>
      </c>
      <c r="AA63" s="255" t="str">
        <f>IF(AA62="","",VLOOKUP(AA62,'シフト記号表（勤務時間帯）'!$D$6:$X$47,21,FALSE))</f>
        <v/>
      </c>
      <c r="AB63" s="173" t="str">
        <f>IF(AB62="","",VLOOKUP(AB62,'シフト記号表（勤務時間帯）'!$D$6:$X$47,21,FALSE))</f>
        <v/>
      </c>
      <c r="AC63" s="174" t="str">
        <f>IF(AC62="","",VLOOKUP(AC62,'シフト記号表（勤務時間帯）'!$D$6:$X$47,21,FALSE))</f>
        <v/>
      </c>
      <c r="AD63" s="174" t="str">
        <f>IF(AD62="","",VLOOKUP(AD62,'シフト記号表（勤務時間帯）'!$D$6:$X$47,21,FALSE))</f>
        <v/>
      </c>
      <c r="AE63" s="174" t="str">
        <f>IF(AE62="","",VLOOKUP(AE62,'シフト記号表（勤務時間帯）'!$D$6:$X$47,21,FALSE))</f>
        <v/>
      </c>
      <c r="AF63" s="174" t="str">
        <f>IF(AF62="","",VLOOKUP(AF62,'シフト記号表（勤務時間帯）'!$D$6:$X$47,21,FALSE))</f>
        <v/>
      </c>
      <c r="AG63" s="174" t="str">
        <f>IF(AG62="","",VLOOKUP(AG62,'シフト記号表（勤務時間帯）'!$D$6:$X$47,21,FALSE))</f>
        <v/>
      </c>
      <c r="AH63" s="175" t="str">
        <f>IF(AH62="","",VLOOKUP(AH62,'シフト記号表（勤務時間帯）'!$D$6:$X$47,21,FALSE))</f>
        <v/>
      </c>
      <c r="AI63" s="253" t="str">
        <f>IF(AI62="","",VLOOKUP(AI62,'シフト記号表（勤務時間帯）'!$D$6:$X$47,21,FALSE))</f>
        <v/>
      </c>
      <c r="AJ63" s="174" t="str">
        <f>IF(AJ62="","",VLOOKUP(AJ62,'シフト記号表（勤務時間帯）'!$D$6:$X$47,21,FALSE))</f>
        <v/>
      </c>
      <c r="AK63" s="174" t="str">
        <f>IF(AK62="","",VLOOKUP(AK62,'シフト記号表（勤務時間帯）'!$D$6:$X$47,21,FALSE))</f>
        <v/>
      </c>
      <c r="AL63" s="174" t="str">
        <f>IF(AL62="","",VLOOKUP(AL62,'シフト記号表（勤務時間帯）'!$D$6:$X$47,21,FALSE))</f>
        <v/>
      </c>
      <c r="AM63" s="174" t="str">
        <f>IF(AM62="","",VLOOKUP(AM62,'シフト記号表（勤務時間帯）'!$D$6:$X$47,21,FALSE))</f>
        <v/>
      </c>
      <c r="AN63" s="174" t="str">
        <f>IF(AN62="","",VLOOKUP(AN62,'シフト記号表（勤務時間帯）'!$D$6:$X$47,21,FALSE))</f>
        <v/>
      </c>
      <c r="AO63" s="255" t="str">
        <f>IF(AO62="","",VLOOKUP(AO62,'シフト記号表（勤務時間帯）'!$D$6:$X$47,21,FALSE))</f>
        <v/>
      </c>
      <c r="AP63" s="173" t="str">
        <f>IF(AP62="","",VLOOKUP(AP62,'シフト記号表（勤務時間帯）'!$D$6:$X$47,21,FALSE))</f>
        <v/>
      </c>
      <c r="AQ63" s="174" t="str">
        <f>IF(AQ62="","",VLOOKUP(AQ62,'シフト記号表（勤務時間帯）'!$D$6:$X$47,21,FALSE))</f>
        <v/>
      </c>
      <c r="AR63" s="174" t="str">
        <f>IF(AR62="","",VLOOKUP(AR62,'シフト記号表（勤務時間帯）'!$D$6:$X$47,21,FALSE))</f>
        <v/>
      </c>
      <c r="AS63" s="174" t="str">
        <f>IF(AS62="","",VLOOKUP(AS62,'シフト記号表（勤務時間帯）'!$D$6:$X$47,21,FALSE))</f>
        <v/>
      </c>
      <c r="AT63" s="174" t="str">
        <f>IF(AT62="","",VLOOKUP(AT62,'シフト記号表（勤務時間帯）'!$D$6:$X$47,21,FALSE))</f>
        <v/>
      </c>
      <c r="AU63" s="174" t="str">
        <f>IF(AU62="","",VLOOKUP(AU62,'シフト記号表（勤務時間帯）'!$D$6:$X$47,21,FALSE))</f>
        <v/>
      </c>
      <c r="AV63" s="175" t="str">
        <f>IF(AV62="","",VLOOKUP(AV62,'シフト記号表（勤務時間帯）'!$D$6:$X$47,21,FALSE))</f>
        <v/>
      </c>
      <c r="AW63" s="253" t="str">
        <f>IF(AW62="","",VLOOKUP(AW62,'シフト記号表（勤務時間帯）'!$D$6:$X$47,21,FALSE))</f>
        <v/>
      </c>
      <c r="AX63" s="174" t="str">
        <f>IF(AX62="","",VLOOKUP(AX62,'シフト記号表（勤務時間帯）'!$D$6:$X$47,21,FALSE))</f>
        <v/>
      </c>
      <c r="AY63" s="253" t="str">
        <f>IF(AY62="","",VLOOKUP(AY62,'シフト記号表（勤務時間帯）'!$D$6:$X$47,21,FALSE))</f>
        <v/>
      </c>
      <c r="AZ63" s="331">
        <f>IF($BC$3="４週",SUM(U63:AV63),IF($BC$3="暦月",SUM(U63:AY63),""))</f>
        <v>0</v>
      </c>
      <c r="BA63" s="332"/>
      <c r="BB63" s="333">
        <f>IF($BC$3="４週",AZ63/4,IF($BC$3="暦月",(AZ63/($BC$8/7)),""))</f>
        <v>0</v>
      </c>
      <c r="BC63" s="332"/>
      <c r="BD63" s="325"/>
      <c r="BE63" s="326"/>
      <c r="BF63" s="326"/>
      <c r="BG63" s="326"/>
      <c r="BH63" s="327"/>
    </row>
    <row r="64" spans="2:60" ht="20.25" customHeight="1" thickBot="1">
      <c r="B64" s="114"/>
      <c r="C64" s="471"/>
      <c r="D64" s="472"/>
      <c r="E64" s="473"/>
      <c r="F64" s="301"/>
      <c r="G64" s="299">
        <f t="shared" ref="G64" si="22">C62</f>
        <v>0</v>
      </c>
      <c r="H64" s="376"/>
      <c r="I64" s="316"/>
      <c r="J64" s="317"/>
      <c r="K64" s="317"/>
      <c r="L64" s="318"/>
      <c r="M64" s="383"/>
      <c r="N64" s="384"/>
      <c r="O64" s="385"/>
      <c r="P64" s="38" t="s">
        <v>70</v>
      </c>
      <c r="Q64" s="39"/>
      <c r="R64" s="39"/>
      <c r="S64" s="40"/>
      <c r="T64" s="56"/>
      <c r="U64" s="252" t="str">
        <f>IF(U62="","",VLOOKUP(U62,'シフト記号表（勤務時間帯）'!$D$6:$Z$47,23,FALSE))</f>
        <v/>
      </c>
      <c r="V64" s="177" t="str">
        <f>IF(V62="","",VLOOKUP(V62,'シフト記号表（勤務時間帯）'!$D$6:$Z$47,23,FALSE))</f>
        <v/>
      </c>
      <c r="W64" s="177" t="str">
        <f>IF(W62="","",VLOOKUP(W62,'シフト記号表（勤務時間帯）'!$D$6:$Z$47,23,FALSE))</f>
        <v/>
      </c>
      <c r="X64" s="177" t="str">
        <f>IF(X62="","",VLOOKUP(X62,'シフト記号表（勤務時間帯）'!$D$6:$Z$47,23,FALSE))</f>
        <v/>
      </c>
      <c r="Y64" s="177" t="str">
        <f>IF(Y62="","",VLOOKUP(Y62,'シフト記号表（勤務時間帯）'!$D$6:$Z$47,23,FALSE))</f>
        <v/>
      </c>
      <c r="Z64" s="177" t="str">
        <f>IF(Z62="","",VLOOKUP(Z62,'シフト記号表（勤務時間帯）'!$D$6:$Z$47,23,FALSE))</f>
        <v/>
      </c>
      <c r="AA64" s="256" t="str">
        <f>IF(AA62="","",VLOOKUP(AA62,'シフト記号表（勤務時間帯）'!$D$6:$Z$47,23,FALSE))</f>
        <v/>
      </c>
      <c r="AB64" s="176" t="str">
        <f>IF(AB62="","",VLOOKUP(AB62,'シフト記号表（勤務時間帯）'!$D$6:$Z$47,23,FALSE))</f>
        <v/>
      </c>
      <c r="AC64" s="177" t="str">
        <f>IF(AC62="","",VLOOKUP(AC62,'シフト記号表（勤務時間帯）'!$D$6:$Z$47,23,FALSE))</f>
        <v/>
      </c>
      <c r="AD64" s="177" t="str">
        <f>IF(AD62="","",VLOOKUP(AD62,'シフト記号表（勤務時間帯）'!$D$6:$Z$47,23,FALSE))</f>
        <v/>
      </c>
      <c r="AE64" s="177" t="str">
        <f>IF(AE62="","",VLOOKUP(AE62,'シフト記号表（勤務時間帯）'!$D$6:$Z$47,23,FALSE))</f>
        <v/>
      </c>
      <c r="AF64" s="177" t="str">
        <f>IF(AF62="","",VLOOKUP(AF62,'シフト記号表（勤務時間帯）'!$D$6:$Z$47,23,FALSE))</f>
        <v/>
      </c>
      <c r="AG64" s="177" t="str">
        <f>IF(AG62="","",VLOOKUP(AG62,'シフト記号表（勤務時間帯）'!$D$6:$Z$47,23,FALSE))</f>
        <v/>
      </c>
      <c r="AH64" s="178" t="str">
        <f>IF(AH62="","",VLOOKUP(AH62,'シフト記号表（勤務時間帯）'!$D$6:$Z$47,23,FALSE))</f>
        <v/>
      </c>
      <c r="AI64" s="254" t="str">
        <f>IF(AI62="","",VLOOKUP(AI62,'シフト記号表（勤務時間帯）'!$D$6:$Z$47,23,FALSE))</f>
        <v/>
      </c>
      <c r="AJ64" s="177" t="str">
        <f>IF(AJ62="","",VLOOKUP(AJ62,'シフト記号表（勤務時間帯）'!$D$6:$Z$47,23,FALSE))</f>
        <v/>
      </c>
      <c r="AK64" s="177" t="str">
        <f>IF(AK62="","",VLOOKUP(AK62,'シフト記号表（勤務時間帯）'!$D$6:$Z$47,23,FALSE))</f>
        <v/>
      </c>
      <c r="AL64" s="177" t="str">
        <f>IF(AL62="","",VLOOKUP(AL62,'シフト記号表（勤務時間帯）'!$D$6:$Z$47,23,FALSE))</f>
        <v/>
      </c>
      <c r="AM64" s="177" t="str">
        <f>IF(AM62="","",VLOOKUP(AM62,'シフト記号表（勤務時間帯）'!$D$6:$Z$47,23,FALSE))</f>
        <v/>
      </c>
      <c r="AN64" s="177" t="str">
        <f>IF(AN62="","",VLOOKUP(AN62,'シフト記号表（勤務時間帯）'!$D$6:$Z$47,23,FALSE))</f>
        <v/>
      </c>
      <c r="AO64" s="256" t="str">
        <f>IF(AO62="","",VLOOKUP(AO62,'シフト記号表（勤務時間帯）'!$D$6:$Z$47,23,FALSE))</f>
        <v/>
      </c>
      <c r="AP64" s="176" t="str">
        <f>IF(AP62="","",VLOOKUP(AP62,'シフト記号表（勤務時間帯）'!$D$6:$Z$47,23,FALSE))</f>
        <v/>
      </c>
      <c r="AQ64" s="177" t="str">
        <f>IF(AQ62="","",VLOOKUP(AQ62,'シフト記号表（勤務時間帯）'!$D$6:$Z$47,23,FALSE))</f>
        <v/>
      </c>
      <c r="AR64" s="177" t="str">
        <f>IF(AR62="","",VLOOKUP(AR62,'シフト記号表（勤務時間帯）'!$D$6:$Z$47,23,FALSE))</f>
        <v/>
      </c>
      <c r="AS64" s="177" t="str">
        <f>IF(AS62="","",VLOOKUP(AS62,'シフト記号表（勤務時間帯）'!$D$6:$Z$47,23,FALSE))</f>
        <v/>
      </c>
      <c r="AT64" s="177" t="str">
        <f>IF(AT62="","",VLOOKUP(AT62,'シフト記号表（勤務時間帯）'!$D$6:$Z$47,23,FALSE))</f>
        <v/>
      </c>
      <c r="AU64" s="177" t="str">
        <f>IF(AU62="","",VLOOKUP(AU62,'シフト記号表（勤務時間帯）'!$D$6:$Z$47,23,FALSE))</f>
        <v/>
      </c>
      <c r="AV64" s="178" t="str">
        <f>IF(AV62="","",VLOOKUP(AV62,'シフト記号表（勤務時間帯）'!$D$6:$Z$47,23,FALSE))</f>
        <v/>
      </c>
      <c r="AW64" s="254" t="str">
        <f>IF(AW62="","",VLOOKUP(AW62,'シフト記号表（勤務時間帯）'!$D$6:$Z$47,23,FALSE))</f>
        <v/>
      </c>
      <c r="AX64" s="177" t="str">
        <f>IF(AX62="","",VLOOKUP(AX62,'シフト記号表（勤務時間帯）'!$D$6:$Z$47,23,FALSE))</f>
        <v/>
      </c>
      <c r="AY64" s="254" t="str">
        <f>IF(AY62="","",VLOOKUP(AY62,'シフト記号表（勤務時間帯）'!$D$6:$Z$47,23,FALSE))</f>
        <v/>
      </c>
      <c r="AZ64" s="334">
        <f>IF($BC$3="４週",SUM(U64:AV64),IF($BC$3="暦月",SUM(U64:AY64),""))</f>
        <v>0</v>
      </c>
      <c r="BA64" s="335"/>
      <c r="BB64" s="336">
        <f>IF($BC$3="４週",AZ64/4,IF($BC$3="暦月",(AZ64/($BC$8/7)),""))</f>
        <v>0</v>
      </c>
      <c r="BC64" s="335"/>
      <c r="BD64" s="328"/>
      <c r="BE64" s="329"/>
      <c r="BF64" s="329"/>
      <c r="BG64" s="329"/>
      <c r="BH64" s="330"/>
    </row>
    <row r="65" spans="2:60" ht="20.25" customHeight="1">
      <c r="B65" s="115"/>
      <c r="C65" s="429"/>
      <c r="D65" s="430"/>
      <c r="E65" s="431"/>
      <c r="F65" s="303"/>
      <c r="G65" s="302"/>
      <c r="H65" s="374"/>
      <c r="I65" s="310"/>
      <c r="J65" s="311"/>
      <c r="K65" s="311"/>
      <c r="L65" s="312"/>
      <c r="M65" s="377"/>
      <c r="N65" s="378"/>
      <c r="O65" s="379"/>
      <c r="P65" s="21" t="s">
        <v>18</v>
      </c>
      <c r="Q65" s="28"/>
      <c r="R65" s="28"/>
      <c r="S65" s="16"/>
      <c r="T65" s="55"/>
      <c r="U65" s="170"/>
      <c r="V65" s="170"/>
      <c r="W65" s="170"/>
      <c r="X65" s="170"/>
      <c r="Y65" s="170"/>
      <c r="Z65" s="170"/>
      <c r="AA65" s="304"/>
      <c r="AB65" s="308"/>
      <c r="AC65" s="170"/>
      <c r="AD65" s="170"/>
      <c r="AE65" s="170"/>
      <c r="AF65" s="170"/>
      <c r="AG65" s="170"/>
      <c r="AH65" s="304"/>
      <c r="AI65" s="308"/>
      <c r="AJ65" s="170"/>
      <c r="AK65" s="170"/>
      <c r="AL65" s="170"/>
      <c r="AM65" s="170"/>
      <c r="AN65" s="170"/>
      <c r="AO65" s="304"/>
      <c r="AP65" s="308"/>
      <c r="AQ65" s="170"/>
      <c r="AR65" s="170"/>
      <c r="AS65" s="170"/>
      <c r="AT65" s="170"/>
      <c r="AU65" s="170"/>
      <c r="AV65" s="309"/>
      <c r="AW65" s="170"/>
      <c r="AX65" s="170"/>
      <c r="AY65" s="170"/>
      <c r="AZ65" s="386"/>
      <c r="BA65" s="338"/>
      <c r="BB65" s="337"/>
      <c r="BC65" s="338"/>
      <c r="BD65" s="322"/>
      <c r="BE65" s="323"/>
      <c r="BF65" s="323"/>
      <c r="BG65" s="323"/>
      <c r="BH65" s="324"/>
    </row>
    <row r="66" spans="2:60" ht="20.25" customHeight="1">
      <c r="B66" s="113">
        <f>B63+1</f>
        <v>13</v>
      </c>
      <c r="C66" s="432"/>
      <c r="D66" s="433"/>
      <c r="E66" s="434"/>
      <c r="F66" s="300">
        <f t="shared" ref="F66:F70" si="23">C65</f>
        <v>0</v>
      </c>
      <c r="G66" s="298"/>
      <c r="H66" s="375"/>
      <c r="I66" s="313"/>
      <c r="J66" s="314"/>
      <c r="K66" s="314"/>
      <c r="L66" s="315"/>
      <c r="M66" s="380"/>
      <c r="N66" s="381"/>
      <c r="O66" s="382"/>
      <c r="P66" s="23" t="s">
        <v>69</v>
      </c>
      <c r="Q66" s="24"/>
      <c r="R66" s="24"/>
      <c r="S66" s="19"/>
      <c r="T66" s="50"/>
      <c r="U66" s="251" t="str">
        <f>IF(U65="","",VLOOKUP(U65,'シフト記号表（勤務時間帯）'!$D$6:$X$47,21,FALSE))</f>
        <v/>
      </c>
      <c r="V66" s="174" t="str">
        <f>IF(V65="","",VLOOKUP(V65,'シフト記号表（勤務時間帯）'!$D$6:$X$47,21,FALSE))</f>
        <v/>
      </c>
      <c r="W66" s="174" t="str">
        <f>IF(W65="","",VLOOKUP(W65,'シフト記号表（勤務時間帯）'!$D$6:$X$47,21,FALSE))</f>
        <v/>
      </c>
      <c r="X66" s="174" t="str">
        <f>IF(X65="","",VLOOKUP(X65,'シフト記号表（勤務時間帯）'!$D$6:$X$47,21,FALSE))</f>
        <v/>
      </c>
      <c r="Y66" s="174" t="str">
        <f>IF(Y65="","",VLOOKUP(Y65,'シフト記号表（勤務時間帯）'!$D$6:$X$47,21,FALSE))</f>
        <v/>
      </c>
      <c r="Z66" s="174" t="str">
        <f>IF(Z65="","",VLOOKUP(Z65,'シフト記号表（勤務時間帯）'!$D$6:$X$47,21,FALSE))</f>
        <v/>
      </c>
      <c r="AA66" s="255" t="str">
        <f>IF(AA65="","",VLOOKUP(AA65,'シフト記号表（勤務時間帯）'!$D$6:$X$47,21,FALSE))</f>
        <v/>
      </c>
      <c r="AB66" s="173" t="str">
        <f>IF(AB65="","",VLOOKUP(AB65,'シフト記号表（勤務時間帯）'!$D$6:$X$47,21,FALSE))</f>
        <v/>
      </c>
      <c r="AC66" s="174" t="str">
        <f>IF(AC65="","",VLOOKUP(AC65,'シフト記号表（勤務時間帯）'!$D$6:$X$47,21,FALSE))</f>
        <v/>
      </c>
      <c r="AD66" s="174" t="str">
        <f>IF(AD65="","",VLOOKUP(AD65,'シフト記号表（勤務時間帯）'!$D$6:$X$47,21,FALSE))</f>
        <v/>
      </c>
      <c r="AE66" s="174" t="str">
        <f>IF(AE65="","",VLOOKUP(AE65,'シフト記号表（勤務時間帯）'!$D$6:$X$47,21,FALSE))</f>
        <v/>
      </c>
      <c r="AF66" s="174" t="str">
        <f>IF(AF65="","",VLOOKUP(AF65,'シフト記号表（勤務時間帯）'!$D$6:$X$47,21,FALSE))</f>
        <v/>
      </c>
      <c r="AG66" s="174" t="str">
        <f>IF(AG65="","",VLOOKUP(AG65,'シフト記号表（勤務時間帯）'!$D$6:$X$47,21,FALSE))</f>
        <v/>
      </c>
      <c r="AH66" s="175" t="str">
        <f>IF(AH65="","",VLOOKUP(AH65,'シフト記号表（勤務時間帯）'!$D$6:$X$47,21,FALSE))</f>
        <v/>
      </c>
      <c r="AI66" s="253" t="str">
        <f>IF(AI65="","",VLOOKUP(AI65,'シフト記号表（勤務時間帯）'!$D$6:$X$47,21,FALSE))</f>
        <v/>
      </c>
      <c r="AJ66" s="174" t="str">
        <f>IF(AJ65="","",VLOOKUP(AJ65,'シフト記号表（勤務時間帯）'!$D$6:$X$47,21,FALSE))</f>
        <v/>
      </c>
      <c r="AK66" s="174" t="str">
        <f>IF(AK65="","",VLOOKUP(AK65,'シフト記号表（勤務時間帯）'!$D$6:$X$47,21,FALSE))</f>
        <v/>
      </c>
      <c r="AL66" s="174" t="str">
        <f>IF(AL65="","",VLOOKUP(AL65,'シフト記号表（勤務時間帯）'!$D$6:$X$47,21,FALSE))</f>
        <v/>
      </c>
      <c r="AM66" s="174" t="str">
        <f>IF(AM65="","",VLOOKUP(AM65,'シフト記号表（勤務時間帯）'!$D$6:$X$47,21,FALSE))</f>
        <v/>
      </c>
      <c r="AN66" s="174" t="str">
        <f>IF(AN65="","",VLOOKUP(AN65,'シフト記号表（勤務時間帯）'!$D$6:$X$47,21,FALSE))</f>
        <v/>
      </c>
      <c r="AO66" s="255" t="str">
        <f>IF(AO65="","",VLOOKUP(AO65,'シフト記号表（勤務時間帯）'!$D$6:$X$47,21,FALSE))</f>
        <v/>
      </c>
      <c r="AP66" s="173" t="str">
        <f>IF(AP65="","",VLOOKUP(AP65,'シフト記号表（勤務時間帯）'!$D$6:$X$47,21,FALSE))</f>
        <v/>
      </c>
      <c r="AQ66" s="174" t="str">
        <f>IF(AQ65="","",VLOOKUP(AQ65,'シフト記号表（勤務時間帯）'!$D$6:$X$47,21,FALSE))</f>
        <v/>
      </c>
      <c r="AR66" s="174" t="str">
        <f>IF(AR65="","",VLOOKUP(AR65,'シフト記号表（勤務時間帯）'!$D$6:$X$47,21,FALSE))</f>
        <v/>
      </c>
      <c r="AS66" s="174" t="str">
        <f>IF(AS65="","",VLOOKUP(AS65,'シフト記号表（勤務時間帯）'!$D$6:$X$47,21,FALSE))</f>
        <v/>
      </c>
      <c r="AT66" s="174" t="str">
        <f>IF(AT65="","",VLOOKUP(AT65,'シフト記号表（勤務時間帯）'!$D$6:$X$47,21,FALSE))</f>
        <v/>
      </c>
      <c r="AU66" s="174" t="str">
        <f>IF(AU65="","",VLOOKUP(AU65,'シフト記号表（勤務時間帯）'!$D$6:$X$47,21,FALSE))</f>
        <v/>
      </c>
      <c r="AV66" s="175" t="str">
        <f>IF(AV65="","",VLOOKUP(AV65,'シフト記号表（勤務時間帯）'!$D$6:$X$47,21,FALSE))</f>
        <v/>
      </c>
      <c r="AW66" s="253" t="str">
        <f>IF(AW65="","",VLOOKUP(AW65,'シフト記号表（勤務時間帯）'!$D$6:$X$47,21,FALSE))</f>
        <v/>
      </c>
      <c r="AX66" s="174" t="str">
        <f>IF(AX65="","",VLOOKUP(AX65,'シフト記号表（勤務時間帯）'!$D$6:$X$47,21,FALSE))</f>
        <v/>
      </c>
      <c r="AY66" s="253" t="str">
        <f>IF(AY65="","",VLOOKUP(AY65,'シフト記号表（勤務時間帯）'!$D$6:$X$47,21,FALSE))</f>
        <v/>
      </c>
      <c r="AZ66" s="331">
        <f>IF($BC$3="４週",SUM(U66:AV66),IF($BC$3="暦月",SUM(U66:AY66),""))</f>
        <v>0</v>
      </c>
      <c r="BA66" s="332"/>
      <c r="BB66" s="333">
        <f>IF($BC$3="４週",AZ66/4,IF($BC$3="暦月",(AZ66/($BC$8/7)),""))</f>
        <v>0</v>
      </c>
      <c r="BC66" s="332"/>
      <c r="BD66" s="325"/>
      <c r="BE66" s="326"/>
      <c r="BF66" s="326"/>
      <c r="BG66" s="326"/>
      <c r="BH66" s="327"/>
    </row>
    <row r="67" spans="2:60" ht="20.25" customHeight="1" thickBot="1">
      <c r="B67" s="114"/>
      <c r="C67" s="471"/>
      <c r="D67" s="472"/>
      <c r="E67" s="473"/>
      <c r="F67" s="301"/>
      <c r="G67" s="299">
        <f t="shared" ref="G67" si="24">C65</f>
        <v>0</v>
      </c>
      <c r="H67" s="376"/>
      <c r="I67" s="316"/>
      <c r="J67" s="317"/>
      <c r="K67" s="317"/>
      <c r="L67" s="318"/>
      <c r="M67" s="383"/>
      <c r="N67" s="384"/>
      <c r="O67" s="385"/>
      <c r="P67" s="38" t="s">
        <v>70</v>
      </c>
      <c r="Q67" s="39"/>
      <c r="R67" s="39"/>
      <c r="S67" s="40"/>
      <c r="T67" s="56"/>
      <c r="U67" s="252" t="str">
        <f>IF(U65="","",VLOOKUP(U65,'シフト記号表（勤務時間帯）'!$D$6:$Z$47,23,FALSE))</f>
        <v/>
      </c>
      <c r="V67" s="177" t="str">
        <f>IF(V65="","",VLOOKUP(V65,'シフト記号表（勤務時間帯）'!$D$6:$Z$47,23,FALSE))</f>
        <v/>
      </c>
      <c r="W67" s="177" t="str">
        <f>IF(W65="","",VLOOKUP(W65,'シフト記号表（勤務時間帯）'!$D$6:$Z$47,23,FALSE))</f>
        <v/>
      </c>
      <c r="X67" s="177" t="str">
        <f>IF(X65="","",VLOOKUP(X65,'シフト記号表（勤務時間帯）'!$D$6:$Z$47,23,FALSE))</f>
        <v/>
      </c>
      <c r="Y67" s="177" t="str">
        <f>IF(Y65="","",VLOOKUP(Y65,'シフト記号表（勤務時間帯）'!$D$6:$Z$47,23,FALSE))</f>
        <v/>
      </c>
      <c r="Z67" s="177" t="str">
        <f>IF(Z65="","",VLOOKUP(Z65,'シフト記号表（勤務時間帯）'!$D$6:$Z$47,23,FALSE))</f>
        <v/>
      </c>
      <c r="AA67" s="256" t="str">
        <f>IF(AA65="","",VLOOKUP(AA65,'シフト記号表（勤務時間帯）'!$D$6:$Z$47,23,FALSE))</f>
        <v/>
      </c>
      <c r="AB67" s="176" t="str">
        <f>IF(AB65="","",VLOOKUP(AB65,'シフト記号表（勤務時間帯）'!$D$6:$Z$47,23,FALSE))</f>
        <v/>
      </c>
      <c r="AC67" s="177" t="str">
        <f>IF(AC65="","",VLOOKUP(AC65,'シフト記号表（勤務時間帯）'!$D$6:$Z$47,23,FALSE))</f>
        <v/>
      </c>
      <c r="AD67" s="177" t="str">
        <f>IF(AD65="","",VLOOKUP(AD65,'シフト記号表（勤務時間帯）'!$D$6:$Z$47,23,FALSE))</f>
        <v/>
      </c>
      <c r="AE67" s="177" t="str">
        <f>IF(AE65="","",VLOOKUP(AE65,'シフト記号表（勤務時間帯）'!$D$6:$Z$47,23,FALSE))</f>
        <v/>
      </c>
      <c r="AF67" s="177" t="str">
        <f>IF(AF65="","",VLOOKUP(AF65,'シフト記号表（勤務時間帯）'!$D$6:$Z$47,23,FALSE))</f>
        <v/>
      </c>
      <c r="AG67" s="177" t="str">
        <f>IF(AG65="","",VLOOKUP(AG65,'シフト記号表（勤務時間帯）'!$D$6:$Z$47,23,FALSE))</f>
        <v/>
      </c>
      <c r="AH67" s="178" t="str">
        <f>IF(AH65="","",VLOOKUP(AH65,'シフト記号表（勤務時間帯）'!$D$6:$Z$47,23,FALSE))</f>
        <v/>
      </c>
      <c r="AI67" s="254" t="str">
        <f>IF(AI65="","",VLOOKUP(AI65,'シフト記号表（勤務時間帯）'!$D$6:$Z$47,23,FALSE))</f>
        <v/>
      </c>
      <c r="AJ67" s="177" t="str">
        <f>IF(AJ65="","",VLOOKUP(AJ65,'シフト記号表（勤務時間帯）'!$D$6:$Z$47,23,FALSE))</f>
        <v/>
      </c>
      <c r="AK67" s="177" t="str">
        <f>IF(AK65="","",VLOOKUP(AK65,'シフト記号表（勤務時間帯）'!$D$6:$Z$47,23,FALSE))</f>
        <v/>
      </c>
      <c r="AL67" s="177" t="str">
        <f>IF(AL65="","",VLOOKUP(AL65,'シフト記号表（勤務時間帯）'!$D$6:$Z$47,23,FALSE))</f>
        <v/>
      </c>
      <c r="AM67" s="177" t="str">
        <f>IF(AM65="","",VLOOKUP(AM65,'シフト記号表（勤務時間帯）'!$D$6:$Z$47,23,FALSE))</f>
        <v/>
      </c>
      <c r="AN67" s="177" t="str">
        <f>IF(AN65="","",VLOOKUP(AN65,'シフト記号表（勤務時間帯）'!$D$6:$Z$47,23,FALSE))</f>
        <v/>
      </c>
      <c r="AO67" s="256" t="str">
        <f>IF(AO65="","",VLOOKUP(AO65,'シフト記号表（勤務時間帯）'!$D$6:$Z$47,23,FALSE))</f>
        <v/>
      </c>
      <c r="AP67" s="176" t="str">
        <f>IF(AP65="","",VLOOKUP(AP65,'シフト記号表（勤務時間帯）'!$D$6:$Z$47,23,FALSE))</f>
        <v/>
      </c>
      <c r="AQ67" s="177" t="str">
        <f>IF(AQ65="","",VLOOKUP(AQ65,'シフト記号表（勤務時間帯）'!$D$6:$Z$47,23,FALSE))</f>
        <v/>
      </c>
      <c r="AR67" s="177" t="str">
        <f>IF(AR65="","",VLOOKUP(AR65,'シフト記号表（勤務時間帯）'!$D$6:$Z$47,23,FALSE))</f>
        <v/>
      </c>
      <c r="AS67" s="177" t="str">
        <f>IF(AS65="","",VLOOKUP(AS65,'シフト記号表（勤務時間帯）'!$D$6:$Z$47,23,FALSE))</f>
        <v/>
      </c>
      <c r="AT67" s="177" t="str">
        <f>IF(AT65="","",VLOOKUP(AT65,'シフト記号表（勤務時間帯）'!$D$6:$Z$47,23,FALSE))</f>
        <v/>
      </c>
      <c r="AU67" s="177" t="str">
        <f>IF(AU65="","",VLOOKUP(AU65,'シフト記号表（勤務時間帯）'!$D$6:$Z$47,23,FALSE))</f>
        <v/>
      </c>
      <c r="AV67" s="178" t="str">
        <f>IF(AV65="","",VLOOKUP(AV65,'シフト記号表（勤務時間帯）'!$D$6:$Z$47,23,FALSE))</f>
        <v/>
      </c>
      <c r="AW67" s="254" t="str">
        <f>IF(AW65="","",VLOOKUP(AW65,'シフト記号表（勤務時間帯）'!$D$6:$Z$47,23,FALSE))</f>
        <v/>
      </c>
      <c r="AX67" s="177" t="str">
        <f>IF(AX65="","",VLOOKUP(AX65,'シフト記号表（勤務時間帯）'!$D$6:$Z$47,23,FALSE))</f>
        <v/>
      </c>
      <c r="AY67" s="254" t="str">
        <f>IF(AY65="","",VLOOKUP(AY65,'シフト記号表（勤務時間帯）'!$D$6:$Z$47,23,FALSE))</f>
        <v/>
      </c>
      <c r="AZ67" s="334">
        <f>IF($BC$3="４週",SUM(U67:AV67),IF($BC$3="暦月",SUM(U67:AY67),""))</f>
        <v>0</v>
      </c>
      <c r="BA67" s="335"/>
      <c r="BB67" s="336">
        <f>IF($BC$3="４週",AZ67/4,IF($BC$3="暦月",(AZ67/($BC$8/7)),""))</f>
        <v>0</v>
      </c>
      <c r="BC67" s="335"/>
      <c r="BD67" s="328"/>
      <c r="BE67" s="329"/>
      <c r="BF67" s="329"/>
      <c r="BG67" s="329"/>
      <c r="BH67" s="330"/>
    </row>
    <row r="68" spans="2:60" ht="20.25" customHeight="1">
      <c r="B68" s="115"/>
      <c r="C68" s="429"/>
      <c r="D68" s="430"/>
      <c r="E68" s="431"/>
      <c r="F68" s="303"/>
      <c r="G68" s="302"/>
      <c r="H68" s="374"/>
      <c r="I68" s="310"/>
      <c r="J68" s="311"/>
      <c r="K68" s="311"/>
      <c r="L68" s="312"/>
      <c r="M68" s="377"/>
      <c r="N68" s="378"/>
      <c r="O68" s="379"/>
      <c r="P68" s="41" t="s">
        <v>18</v>
      </c>
      <c r="Q68" s="42"/>
      <c r="R68" s="42"/>
      <c r="S68" s="43"/>
      <c r="T68" s="57"/>
      <c r="U68" s="170"/>
      <c r="V68" s="170"/>
      <c r="W68" s="170"/>
      <c r="X68" s="170"/>
      <c r="Y68" s="170"/>
      <c r="Z68" s="170"/>
      <c r="AA68" s="304"/>
      <c r="AB68" s="308"/>
      <c r="AC68" s="170"/>
      <c r="AD68" s="170"/>
      <c r="AE68" s="170"/>
      <c r="AF68" s="170"/>
      <c r="AG68" s="170"/>
      <c r="AH68" s="304"/>
      <c r="AI68" s="308"/>
      <c r="AJ68" s="170"/>
      <c r="AK68" s="170"/>
      <c r="AL68" s="170"/>
      <c r="AM68" s="170"/>
      <c r="AN68" s="170"/>
      <c r="AO68" s="304"/>
      <c r="AP68" s="308"/>
      <c r="AQ68" s="170"/>
      <c r="AR68" s="170"/>
      <c r="AS68" s="170"/>
      <c r="AT68" s="170"/>
      <c r="AU68" s="170"/>
      <c r="AV68" s="309"/>
      <c r="AW68" s="170"/>
      <c r="AX68" s="170"/>
      <c r="AY68" s="170"/>
      <c r="AZ68" s="386"/>
      <c r="BA68" s="338"/>
      <c r="BB68" s="337"/>
      <c r="BC68" s="338"/>
      <c r="BD68" s="322"/>
      <c r="BE68" s="323"/>
      <c r="BF68" s="323"/>
      <c r="BG68" s="323"/>
      <c r="BH68" s="324"/>
    </row>
    <row r="69" spans="2:60" ht="20.25" customHeight="1">
      <c r="B69" s="113">
        <v>14</v>
      </c>
      <c r="C69" s="432"/>
      <c r="D69" s="433"/>
      <c r="E69" s="434"/>
      <c r="F69" s="300">
        <f t="shared" ref="F69:F70" si="25">C68</f>
        <v>0</v>
      </c>
      <c r="G69" s="298"/>
      <c r="H69" s="375"/>
      <c r="I69" s="313"/>
      <c r="J69" s="314"/>
      <c r="K69" s="314"/>
      <c r="L69" s="315"/>
      <c r="M69" s="380"/>
      <c r="N69" s="381"/>
      <c r="O69" s="382"/>
      <c r="P69" s="23" t="s">
        <v>69</v>
      </c>
      <c r="Q69" s="24"/>
      <c r="R69" s="24"/>
      <c r="S69" s="19"/>
      <c r="T69" s="50"/>
      <c r="U69" s="251" t="str">
        <f>IF(U68="","",VLOOKUP(U68,'シフト記号表（勤務時間帯）'!$D$6:$X$47,21,FALSE))</f>
        <v/>
      </c>
      <c r="V69" s="174" t="str">
        <f>IF(V68="","",VLOOKUP(V68,'シフト記号表（勤務時間帯）'!$D$6:$X$47,21,FALSE))</f>
        <v/>
      </c>
      <c r="W69" s="174" t="str">
        <f>IF(W68="","",VLOOKUP(W68,'シフト記号表（勤務時間帯）'!$D$6:$X$47,21,FALSE))</f>
        <v/>
      </c>
      <c r="X69" s="174" t="str">
        <f>IF(X68="","",VLOOKUP(X68,'シフト記号表（勤務時間帯）'!$D$6:$X$47,21,FALSE))</f>
        <v/>
      </c>
      <c r="Y69" s="174" t="str">
        <f>IF(Y68="","",VLOOKUP(Y68,'シフト記号表（勤務時間帯）'!$D$6:$X$47,21,FALSE))</f>
        <v/>
      </c>
      <c r="Z69" s="174" t="str">
        <f>IF(Z68="","",VLOOKUP(Z68,'シフト記号表（勤務時間帯）'!$D$6:$X$47,21,FALSE))</f>
        <v/>
      </c>
      <c r="AA69" s="255" t="str">
        <f>IF(AA68="","",VLOOKUP(AA68,'シフト記号表（勤務時間帯）'!$D$6:$X$47,21,FALSE))</f>
        <v/>
      </c>
      <c r="AB69" s="173" t="str">
        <f>IF(AB68="","",VLOOKUP(AB68,'シフト記号表（勤務時間帯）'!$D$6:$X$47,21,FALSE))</f>
        <v/>
      </c>
      <c r="AC69" s="174" t="str">
        <f>IF(AC68="","",VLOOKUP(AC68,'シフト記号表（勤務時間帯）'!$D$6:$X$47,21,FALSE))</f>
        <v/>
      </c>
      <c r="AD69" s="174" t="str">
        <f>IF(AD68="","",VLOOKUP(AD68,'シフト記号表（勤務時間帯）'!$D$6:$X$47,21,FALSE))</f>
        <v/>
      </c>
      <c r="AE69" s="174" t="str">
        <f>IF(AE68="","",VLOOKUP(AE68,'シフト記号表（勤務時間帯）'!$D$6:$X$47,21,FALSE))</f>
        <v/>
      </c>
      <c r="AF69" s="174" t="str">
        <f>IF(AF68="","",VLOOKUP(AF68,'シフト記号表（勤務時間帯）'!$D$6:$X$47,21,FALSE))</f>
        <v/>
      </c>
      <c r="AG69" s="174" t="str">
        <f>IF(AG68="","",VLOOKUP(AG68,'シフト記号表（勤務時間帯）'!$D$6:$X$47,21,FALSE))</f>
        <v/>
      </c>
      <c r="AH69" s="175" t="str">
        <f>IF(AH68="","",VLOOKUP(AH68,'シフト記号表（勤務時間帯）'!$D$6:$X$47,21,FALSE))</f>
        <v/>
      </c>
      <c r="AI69" s="253" t="str">
        <f>IF(AI68="","",VLOOKUP(AI68,'シフト記号表（勤務時間帯）'!$D$6:$X$47,21,FALSE))</f>
        <v/>
      </c>
      <c r="AJ69" s="174" t="str">
        <f>IF(AJ68="","",VLOOKUP(AJ68,'シフト記号表（勤務時間帯）'!$D$6:$X$47,21,FALSE))</f>
        <v/>
      </c>
      <c r="AK69" s="174" t="str">
        <f>IF(AK68="","",VLOOKUP(AK68,'シフト記号表（勤務時間帯）'!$D$6:$X$47,21,FALSE))</f>
        <v/>
      </c>
      <c r="AL69" s="174" t="str">
        <f>IF(AL68="","",VLOOKUP(AL68,'シフト記号表（勤務時間帯）'!$D$6:$X$47,21,FALSE))</f>
        <v/>
      </c>
      <c r="AM69" s="174" t="str">
        <f>IF(AM68="","",VLOOKUP(AM68,'シフト記号表（勤務時間帯）'!$D$6:$X$47,21,FALSE))</f>
        <v/>
      </c>
      <c r="AN69" s="174" t="str">
        <f>IF(AN68="","",VLOOKUP(AN68,'シフト記号表（勤務時間帯）'!$D$6:$X$47,21,FALSE))</f>
        <v/>
      </c>
      <c r="AO69" s="255" t="str">
        <f>IF(AO68="","",VLOOKUP(AO68,'シフト記号表（勤務時間帯）'!$D$6:$X$47,21,FALSE))</f>
        <v/>
      </c>
      <c r="AP69" s="173" t="str">
        <f>IF(AP68="","",VLOOKUP(AP68,'シフト記号表（勤務時間帯）'!$D$6:$X$47,21,FALSE))</f>
        <v/>
      </c>
      <c r="AQ69" s="174" t="str">
        <f>IF(AQ68="","",VLOOKUP(AQ68,'シフト記号表（勤務時間帯）'!$D$6:$X$47,21,FALSE))</f>
        <v/>
      </c>
      <c r="AR69" s="174" t="str">
        <f>IF(AR68="","",VLOOKUP(AR68,'シフト記号表（勤務時間帯）'!$D$6:$X$47,21,FALSE))</f>
        <v/>
      </c>
      <c r="AS69" s="174" t="str">
        <f>IF(AS68="","",VLOOKUP(AS68,'シフト記号表（勤務時間帯）'!$D$6:$X$47,21,FALSE))</f>
        <v/>
      </c>
      <c r="AT69" s="174" t="str">
        <f>IF(AT68="","",VLOOKUP(AT68,'シフト記号表（勤務時間帯）'!$D$6:$X$47,21,FALSE))</f>
        <v/>
      </c>
      <c r="AU69" s="174" t="str">
        <f>IF(AU68="","",VLOOKUP(AU68,'シフト記号表（勤務時間帯）'!$D$6:$X$47,21,FALSE))</f>
        <v/>
      </c>
      <c r="AV69" s="175" t="str">
        <f>IF(AV68="","",VLOOKUP(AV68,'シフト記号表（勤務時間帯）'!$D$6:$X$47,21,FALSE))</f>
        <v/>
      </c>
      <c r="AW69" s="253" t="str">
        <f>IF(AW68="","",VLOOKUP(AW68,'シフト記号表（勤務時間帯）'!$D$6:$X$47,21,FALSE))</f>
        <v/>
      </c>
      <c r="AX69" s="174" t="str">
        <f>IF(AX68="","",VLOOKUP(AX68,'シフト記号表（勤務時間帯）'!$D$6:$X$47,21,FALSE))</f>
        <v/>
      </c>
      <c r="AY69" s="253" t="str">
        <f>IF(AY68="","",VLOOKUP(AY68,'シフト記号表（勤務時間帯）'!$D$6:$X$47,21,FALSE))</f>
        <v/>
      </c>
      <c r="AZ69" s="331">
        <f>IF($BC$3="４週",SUM(U69:AV69),IF($BC$3="暦月",SUM(U69:AY69),""))</f>
        <v>0</v>
      </c>
      <c r="BA69" s="332"/>
      <c r="BB69" s="333">
        <f>IF($BC$3="４週",AZ69/4,IF($BC$3="暦月",(AZ69/($BC$8/7)),""))</f>
        <v>0</v>
      </c>
      <c r="BC69" s="332"/>
      <c r="BD69" s="325"/>
      <c r="BE69" s="326"/>
      <c r="BF69" s="326"/>
      <c r="BG69" s="326"/>
      <c r="BH69" s="327"/>
    </row>
    <row r="70" spans="2:60" ht="20.25" customHeight="1" thickBot="1">
      <c r="B70" s="113"/>
      <c r="C70" s="435"/>
      <c r="D70" s="436"/>
      <c r="E70" s="437"/>
      <c r="F70" s="301"/>
      <c r="G70" s="299">
        <f t="shared" ref="G70" si="26">C68</f>
        <v>0</v>
      </c>
      <c r="H70" s="438"/>
      <c r="I70" s="480"/>
      <c r="J70" s="481"/>
      <c r="K70" s="481"/>
      <c r="L70" s="482"/>
      <c r="M70" s="465"/>
      <c r="N70" s="466"/>
      <c r="O70" s="467"/>
      <c r="P70" s="58" t="s">
        <v>70</v>
      </c>
      <c r="Q70" s="30"/>
      <c r="R70" s="30"/>
      <c r="S70" s="59"/>
      <c r="T70" s="60"/>
      <c r="U70" s="252" t="str">
        <f>IF(U68="","",VLOOKUP(U68,'シフト記号表（勤務時間帯）'!$D$6:$Z$47,23,FALSE))</f>
        <v/>
      </c>
      <c r="V70" s="257" t="str">
        <f>IF(V68="","",VLOOKUP(V68,'シフト記号表（勤務時間帯）'!$D$6:$Z$47,23,FALSE))</f>
        <v/>
      </c>
      <c r="W70" s="257" t="str">
        <f>IF(W68="","",VLOOKUP(W68,'シフト記号表（勤務時間帯）'!$D$6:$Z$47,23,FALSE))</f>
        <v/>
      </c>
      <c r="X70" s="257" t="str">
        <f>IF(X68="","",VLOOKUP(X68,'シフト記号表（勤務時間帯）'!$D$6:$Z$47,23,FALSE))</f>
        <v/>
      </c>
      <c r="Y70" s="257" t="str">
        <f>IF(Y68="","",VLOOKUP(Y68,'シフト記号表（勤務時間帯）'!$D$6:$Z$47,23,FALSE))</f>
        <v/>
      </c>
      <c r="Z70" s="257" t="str">
        <f>IF(Z68="","",VLOOKUP(Z68,'シフト記号表（勤務時間帯）'!$D$6:$Z$47,23,FALSE))</f>
        <v/>
      </c>
      <c r="AA70" s="258" t="str">
        <f>IF(AA68="","",VLOOKUP(AA68,'シフト記号表（勤務時間帯）'!$D$6:$Z$47,23,FALSE))</f>
        <v/>
      </c>
      <c r="AB70" s="260" t="str">
        <f>IF(AB68="","",VLOOKUP(AB68,'シフト記号表（勤務時間帯）'!$D$6:$Z$47,23,FALSE))</f>
        <v/>
      </c>
      <c r="AC70" s="257" t="str">
        <f>IF(AC68="","",VLOOKUP(AC68,'シフト記号表（勤務時間帯）'!$D$6:$Z$47,23,FALSE))</f>
        <v/>
      </c>
      <c r="AD70" s="257" t="str">
        <f>IF(AD68="","",VLOOKUP(AD68,'シフト記号表（勤務時間帯）'!$D$6:$Z$47,23,FALSE))</f>
        <v/>
      </c>
      <c r="AE70" s="257" t="str">
        <f>IF(AE68="","",VLOOKUP(AE68,'シフト記号表（勤務時間帯）'!$D$6:$Z$47,23,FALSE))</f>
        <v/>
      </c>
      <c r="AF70" s="257" t="str">
        <f>IF(AF68="","",VLOOKUP(AF68,'シフト記号表（勤務時間帯）'!$D$6:$Z$47,23,FALSE))</f>
        <v/>
      </c>
      <c r="AG70" s="257" t="str">
        <f>IF(AG68="","",VLOOKUP(AG68,'シフト記号表（勤務時間帯）'!$D$6:$Z$47,23,FALSE))</f>
        <v/>
      </c>
      <c r="AH70" s="261" t="str">
        <f>IF(AH68="","",VLOOKUP(AH68,'シフト記号表（勤務時間帯）'!$D$6:$Z$47,23,FALSE))</f>
        <v/>
      </c>
      <c r="AI70" s="259" t="str">
        <f>IF(AI68="","",VLOOKUP(AI68,'シフト記号表（勤務時間帯）'!$D$6:$Z$47,23,FALSE))</f>
        <v/>
      </c>
      <c r="AJ70" s="257" t="str">
        <f>IF(AJ68="","",VLOOKUP(AJ68,'シフト記号表（勤務時間帯）'!$D$6:$Z$47,23,FALSE))</f>
        <v/>
      </c>
      <c r="AK70" s="257" t="str">
        <f>IF(AK68="","",VLOOKUP(AK68,'シフト記号表（勤務時間帯）'!$D$6:$Z$47,23,FALSE))</f>
        <v/>
      </c>
      <c r="AL70" s="257" t="str">
        <f>IF(AL68="","",VLOOKUP(AL68,'シフト記号表（勤務時間帯）'!$D$6:$Z$47,23,FALSE))</f>
        <v/>
      </c>
      <c r="AM70" s="257" t="str">
        <f>IF(AM68="","",VLOOKUP(AM68,'シフト記号表（勤務時間帯）'!$D$6:$Z$47,23,FALSE))</f>
        <v/>
      </c>
      <c r="AN70" s="257" t="str">
        <f>IF(AN68="","",VLOOKUP(AN68,'シフト記号表（勤務時間帯）'!$D$6:$Z$47,23,FALSE))</f>
        <v/>
      </c>
      <c r="AO70" s="258" t="str">
        <f>IF(AO68="","",VLOOKUP(AO68,'シフト記号表（勤務時間帯）'!$D$6:$Z$47,23,FALSE))</f>
        <v/>
      </c>
      <c r="AP70" s="260" t="str">
        <f>IF(AP68="","",VLOOKUP(AP68,'シフト記号表（勤務時間帯）'!$D$6:$Z$47,23,FALSE))</f>
        <v/>
      </c>
      <c r="AQ70" s="257" t="str">
        <f>IF(AQ68="","",VLOOKUP(AQ68,'シフト記号表（勤務時間帯）'!$D$6:$Z$47,23,FALSE))</f>
        <v/>
      </c>
      <c r="AR70" s="257" t="str">
        <f>IF(AR68="","",VLOOKUP(AR68,'シフト記号表（勤務時間帯）'!$D$6:$Z$47,23,FALSE))</f>
        <v/>
      </c>
      <c r="AS70" s="257" t="str">
        <f>IF(AS68="","",VLOOKUP(AS68,'シフト記号表（勤務時間帯）'!$D$6:$Z$47,23,FALSE))</f>
        <v/>
      </c>
      <c r="AT70" s="257" t="str">
        <f>IF(AT68="","",VLOOKUP(AT68,'シフト記号表（勤務時間帯）'!$D$6:$Z$47,23,FALSE))</f>
        <v/>
      </c>
      <c r="AU70" s="257" t="str">
        <f>IF(AU68="","",VLOOKUP(AU68,'シフト記号表（勤務時間帯）'!$D$6:$Z$47,23,FALSE))</f>
        <v/>
      </c>
      <c r="AV70" s="261" t="str">
        <f>IF(AV68="","",VLOOKUP(AV68,'シフト記号表（勤務時間帯）'!$D$6:$Z$47,23,FALSE))</f>
        <v/>
      </c>
      <c r="AW70" s="259" t="str">
        <f>IF(AW68="","",VLOOKUP(AW68,'シフト記号表（勤務時間帯）'!$D$6:$Z$47,23,FALSE))</f>
        <v/>
      </c>
      <c r="AX70" s="257" t="str">
        <f>IF(AX68="","",VLOOKUP(AX68,'シフト記号表（勤務時間帯）'!$D$6:$Z$47,23,FALSE))</f>
        <v/>
      </c>
      <c r="AY70" s="254" t="str">
        <f>IF(AY68="","",VLOOKUP(AY68,'シフト記号表（勤務時間帯）'!$D$6:$Z$47,23,FALSE))</f>
        <v/>
      </c>
      <c r="AZ70" s="334">
        <f>IF($BC$3="４週",SUM(U70:AV70),IF($BC$3="暦月",SUM(U70:AY70),""))</f>
        <v>0</v>
      </c>
      <c r="BA70" s="335"/>
      <c r="BB70" s="336">
        <f>IF($BC$3="４週",AZ70/4,IF($BC$3="暦月",(AZ70/($BC$8/7)),""))</f>
        <v>0</v>
      </c>
      <c r="BC70" s="335"/>
      <c r="BD70" s="325"/>
      <c r="BE70" s="326"/>
      <c r="BF70" s="326"/>
      <c r="BG70" s="326"/>
      <c r="BH70" s="327"/>
    </row>
    <row r="71" spans="2:60" ht="20.25" customHeight="1">
      <c r="B71" s="457" t="s">
        <v>222</v>
      </c>
      <c r="C71" s="458"/>
      <c r="D71" s="458"/>
      <c r="E71" s="458"/>
      <c r="F71" s="458"/>
      <c r="G71" s="458"/>
      <c r="H71" s="458"/>
      <c r="I71" s="458"/>
      <c r="J71" s="458"/>
      <c r="K71" s="458"/>
      <c r="L71" s="458"/>
      <c r="M71" s="458"/>
      <c r="N71" s="458"/>
      <c r="O71" s="458"/>
      <c r="P71" s="458"/>
      <c r="Q71" s="458"/>
      <c r="R71" s="458"/>
      <c r="S71" s="458"/>
      <c r="T71" s="459"/>
      <c r="U71" s="182"/>
      <c r="V71" s="183"/>
      <c r="W71" s="183"/>
      <c r="X71" s="183"/>
      <c r="Y71" s="183"/>
      <c r="Z71" s="183"/>
      <c r="AA71" s="184"/>
      <c r="AB71" s="182"/>
      <c r="AC71" s="183"/>
      <c r="AD71" s="183"/>
      <c r="AE71" s="183"/>
      <c r="AF71" s="183"/>
      <c r="AG71" s="183"/>
      <c r="AH71" s="184"/>
      <c r="AI71" s="182"/>
      <c r="AJ71" s="183"/>
      <c r="AK71" s="183"/>
      <c r="AL71" s="183"/>
      <c r="AM71" s="183"/>
      <c r="AN71" s="183"/>
      <c r="AO71" s="184"/>
      <c r="AP71" s="182"/>
      <c r="AQ71" s="183"/>
      <c r="AR71" s="183"/>
      <c r="AS71" s="183"/>
      <c r="AT71" s="183"/>
      <c r="AU71" s="183"/>
      <c r="AV71" s="184"/>
      <c r="AW71" s="185"/>
      <c r="AX71" s="183"/>
      <c r="AY71" s="186"/>
      <c r="AZ71" s="439"/>
      <c r="BA71" s="440"/>
      <c r="BB71" s="484"/>
      <c r="BC71" s="485"/>
      <c r="BD71" s="485"/>
      <c r="BE71" s="485"/>
      <c r="BF71" s="485"/>
      <c r="BG71" s="485"/>
      <c r="BH71" s="486"/>
    </row>
    <row r="72" spans="2:60" ht="20.25" customHeight="1">
      <c r="B72" s="460" t="s">
        <v>223</v>
      </c>
      <c r="C72" s="461"/>
      <c r="D72" s="461"/>
      <c r="E72" s="461"/>
      <c r="F72" s="461"/>
      <c r="G72" s="461"/>
      <c r="H72" s="461"/>
      <c r="I72" s="461"/>
      <c r="J72" s="461"/>
      <c r="K72" s="461"/>
      <c r="L72" s="461"/>
      <c r="M72" s="461"/>
      <c r="N72" s="461"/>
      <c r="O72" s="461"/>
      <c r="P72" s="461"/>
      <c r="Q72" s="461"/>
      <c r="R72" s="461"/>
      <c r="S72" s="461"/>
      <c r="T72" s="462"/>
      <c r="U72" s="187"/>
      <c r="V72" s="188"/>
      <c r="W72" s="188"/>
      <c r="X72" s="188"/>
      <c r="Y72" s="188"/>
      <c r="Z72" s="188"/>
      <c r="AA72" s="189"/>
      <c r="AB72" s="190"/>
      <c r="AC72" s="188"/>
      <c r="AD72" s="188"/>
      <c r="AE72" s="188"/>
      <c r="AF72" s="188"/>
      <c r="AG72" s="188"/>
      <c r="AH72" s="189"/>
      <c r="AI72" s="190"/>
      <c r="AJ72" s="188"/>
      <c r="AK72" s="188"/>
      <c r="AL72" s="188"/>
      <c r="AM72" s="188"/>
      <c r="AN72" s="188"/>
      <c r="AO72" s="189"/>
      <c r="AP72" s="190"/>
      <c r="AQ72" s="188"/>
      <c r="AR72" s="188"/>
      <c r="AS72" s="188"/>
      <c r="AT72" s="188"/>
      <c r="AU72" s="188"/>
      <c r="AV72" s="189"/>
      <c r="AW72" s="190"/>
      <c r="AX72" s="188"/>
      <c r="AY72" s="191"/>
      <c r="AZ72" s="441"/>
      <c r="BA72" s="442"/>
      <c r="BB72" s="487"/>
      <c r="BC72" s="488"/>
      <c r="BD72" s="488"/>
      <c r="BE72" s="488"/>
      <c r="BF72" s="488"/>
      <c r="BG72" s="488"/>
      <c r="BH72" s="489"/>
    </row>
    <row r="73" spans="2:60" ht="20.25" customHeight="1">
      <c r="B73" s="424" t="s">
        <v>167</v>
      </c>
      <c r="C73" s="425"/>
      <c r="D73" s="425"/>
      <c r="E73" s="425"/>
      <c r="F73" s="425"/>
      <c r="G73" s="425"/>
      <c r="H73" s="425"/>
      <c r="I73" s="425"/>
      <c r="J73" s="425"/>
      <c r="K73" s="425"/>
      <c r="L73" s="425"/>
      <c r="M73" s="425"/>
      <c r="N73" s="425"/>
      <c r="O73" s="425"/>
      <c r="P73" s="425"/>
      <c r="Q73" s="425"/>
      <c r="R73" s="425"/>
      <c r="S73" s="425"/>
      <c r="T73" s="426"/>
      <c r="U73" s="187"/>
      <c r="V73" s="188"/>
      <c r="W73" s="188"/>
      <c r="X73" s="188"/>
      <c r="Y73" s="188"/>
      <c r="Z73" s="188"/>
      <c r="AA73" s="192"/>
      <c r="AB73" s="193"/>
      <c r="AC73" s="188"/>
      <c r="AD73" s="188"/>
      <c r="AE73" s="188"/>
      <c r="AF73" s="188"/>
      <c r="AG73" s="188"/>
      <c r="AH73" s="192"/>
      <c r="AI73" s="193"/>
      <c r="AJ73" s="188"/>
      <c r="AK73" s="188"/>
      <c r="AL73" s="188"/>
      <c r="AM73" s="188"/>
      <c r="AN73" s="188"/>
      <c r="AO73" s="192"/>
      <c r="AP73" s="193"/>
      <c r="AQ73" s="188"/>
      <c r="AR73" s="188"/>
      <c r="AS73" s="188"/>
      <c r="AT73" s="188"/>
      <c r="AU73" s="188"/>
      <c r="AV73" s="192"/>
      <c r="AW73" s="193"/>
      <c r="AX73" s="188"/>
      <c r="AY73" s="191"/>
      <c r="AZ73" s="443"/>
      <c r="BA73" s="444"/>
      <c r="BB73" s="487"/>
      <c r="BC73" s="488"/>
      <c r="BD73" s="488"/>
      <c r="BE73" s="488"/>
      <c r="BF73" s="488"/>
      <c r="BG73" s="488"/>
      <c r="BH73" s="489"/>
    </row>
    <row r="74" spans="2:60" ht="20.25" customHeight="1">
      <c r="B74" s="424" t="s">
        <v>168</v>
      </c>
      <c r="C74" s="425"/>
      <c r="D74" s="425"/>
      <c r="E74" s="425"/>
      <c r="F74" s="425"/>
      <c r="G74" s="425"/>
      <c r="H74" s="425"/>
      <c r="I74" s="425"/>
      <c r="J74" s="425"/>
      <c r="K74" s="425"/>
      <c r="L74" s="425"/>
      <c r="M74" s="425"/>
      <c r="N74" s="425"/>
      <c r="O74" s="425"/>
      <c r="P74" s="425"/>
      <c r="Q74" s="425"/>
      <c r="R74" s="425"/>
      <c r="S74" s="425"/>
      <c r="T74" s="426"/>
      <c r="U74" s="194" t="str">
        <f t="shared" ref="U74:AY74" si="27">IF(SUMIF($F$29:$F$70,"介護従業者",U29:U70)=0,"",SUMIF($F$29:$F$70,"介護従業者",U29:U70))</f>
        <v/>
      </c>
      <c r="V74" s="195" t="str">
        <f t="shared" si="27"/>
        <v/>
      </c>
      <c r="W74" s="195" t="str">
        <f t="shared" si="27"/>
        <v/>
      </c>
      <c r="X74" s="195" t="str">
        <f t="shared" si="27"/>
        <v/>
      </c>
      <c r="Y74" s="195" t="str">
        <f t="shared" si="27"/>
        <v/>
      </c>
      <c r="Z74" s="195" t="str">
        <f t="shared" si="27"/>
        <v/>
      </c>
      <c r="AA74" s="196" t="str">
        <f t="shared" si="27"/>
        <v/>
      </c>
      <c r="AB74" s="194" t="str">
        <f t="shared" si="27"/>
        <v/>
      </c>
      <c r="AC74" s="195" t="str">
        <f t="shared" si="27"/>
        <v/>
      </c>
      <c r="AD74" s="195" t="str">
        <f t="shared" si="27"/>
        <v/>
      </c>
      <c r="AE74" s="195" t="str">
        <f t="shared" si="27"/>
        <v/>
      </c>
      <c r="AF74" s="195" t="str">
        <f t="shared" si="27"/>
        <v/>
      </c>
      <c r="AG74" s="195" t="str">
        <f t="shared" si="27"/>
        <v/>
      </c>
      <c r="AH74" s="196" t="str">
        <f t="shared" si="27"/>
        <v/>
      </c>
      <c r="AI74" s="194" t="str">
        <f t="shared" si="27"/>
        <v/>
      </c>
      <c r="AJ74" s="195" t="str">
        <f t="shared" si="27"/>
        <v/>
      </c>
      <c r="AK74" s="195" t="str">
        <f t="shared" si="27"/>
        <v/>
      </c>
      <c r="AL74" s="195" t="str">
        <f t="shared" si="27"/>
        <v/>
      </c>
      <c r="AM74" s="195" t="str">
        <f t="shared" si="27"/>
        <v/>
      </c>
      <c r="AN74" s="195" t="str">
        <f t="shared" si="27"/>
        <v/>
      </c>
      <c r="AO74" s="196" t="str">
        <f t="shared" si="27"/>
        <v/>
      </c>
      <c r="AP74" s="194" t="str">
        <f t="shared" si="27"/>
        <v/>
      </c>
      <c r="AQ74" s="195" t="str">
        <f t="shared" si="27"/>
        <v/>
      </c>
      <c r="AR74" s="195" t="str">
        <f t="shared" si="27"/>
        <v/>
      </c>
      <c r="AS74" s="195" t="str">
        <f t="shared" si="27"/>
        <v/>
      </c>
      <c r="AT74" s="195" t="str">
        <f t="shared" si="27"/>
        <v/>
      </c>
      <c r="AU74" s="195" t="str">
        <f t="shared" si="27"/>
        <v/>
      </c>
      <c r="AV74" s="196" t="str">
        <f t="shared" si="27"/>
        <v/>
      </c>
      <c r="AW74" s="194" t="str">
        <f t="shared" si="27"/>
        <v/>
      </c>
      <c r="AX74" s="195" t="str">
        <f t="shared" si="27"/>
        <v/>
      </c>
      <c r="AY74" s="195" t="str">
        <f t="shared" si="27"/>
        <v/>
      </c>
      <c r="AZ74" s="427">
        <f>IF($BC$3="４週",SUM(U74:AV74),IF($BC$3="暦月",SUM(U74:AY74),""))</f>
        <v>0</v>
      </c>
      <c r="BA74" s="428"/>
      <c r="BB74" s="487"/>
      <c r="BC74" s="488"/>
      <c r="BD74" s="488"/>
      <c r="BE74" s="488"/>
      <c r="BF74" s="488"/>
      <c r="BG74" s="488"/>
      <c r="BH74" s="489"/>
    </row>
    <row r="75" spans="2:60" ht="20.25" customHeight="1" thickBot="1">
      <c r="B75" s="454" t="s">
        <v>169</v>
      </c>
      <c r="C75" s="455"/>
      <c r="D75" s="455"/>
      <c r="E75" s="455"/>
      <c r="F75" s="455"/>
      <c r="G75" s="455"/>
      <c r="H75" s="455"/>
      <c r="I75" s="455"/>
      <c r="J75" s="455"/>
      <c r="K75" s="455"/>
      <c r="L75" s="455"/>
      <c r="M75" s="455"/>
      <c r="N75" s="455"/>
      <c r="O75" s="455"/>
      <c r="P75" s="455"/>
      <c r="Q75" s="455"/>
      <c r="R75" s="455"/>
      <c r="S75" s="455"/>
      <c r="T75" s="456"/>
      <c r="U75" s="197" t="str">
        <f t="shared" ref="U75:AY75" si="28">IF(SUMIF($G$29:$G$70,"介護従業者",U29:U70)=0,"",SUMIF($G$29:$G$70,"介護従業者",U29:U70))</f>
        <v/>
      </c>
      <c r="V75" s="198" t="str">
        <f t="shared" si="28"/>
        <v/>
      </c>
      <c r="W75" s="198" t="str">
        <f t="shared" si="28"/>
        <v/>
      </c>
      <c r="X75" s="198" t="str">
        <f t="shared" si="28"/>
        <v/>
      </c>
      <c r="Y75" s="198" t="str">
        <f t="shared" si="28"/>
        <v/>
      </c>
      <c r="Z75" s="198" t="str">
        <f t="shared" si="28"/>
        <v/>
      </c>
      <c r="AA75" s="199" t="str">
        <f t="shared" si="28"/>
        <v/>
      </c>
      <c r="AB75" s="200" t="str">
        <f t="shared" si="28"/>
        <v/>
      </c>
      <c r="AC75" s="198" t="str">
        <f t="shared" si="28"/>
        <v/>
      </c>
      <c r="AD75" s="198" t="str">
        <f t="shared" si="28"/>
        <v/>
      </c>
      <c r="AE75" s="198" t="str">
        <f t="shared" si="28"/>
        <v/>
      </c>
      <c r="AF75" s="198" t="str">
        <f t="shared" si="28"/>
        <v/>
      </c>
      <c r="AG75" s="198" t="str">
        <f t="shared" si="28"/>
        <v/>
      </c>
      <c r="AH75" s="199" t="str">
        <f t="shared" si="28"/>
        <v/>
      </c>
      <c r="AI75" s="200" t="str">
        <f t="shared" si="28"/>
        <v/>
      </c>
      <c r="AJ75" s="198" t="str">
        <f t="shared" si="28"/>
        <v/>
      </c>
      <c r="AK75" s="198" t="str">
        <f t="shared" si="28"/>
        <v/>
      </c>
      <c r="AL75" s="198" t="str">
        <f t="shared" si="28"/>
        <v/>
      </c>
      <c r="AM75" s="198" t="str">
        <f t="shared" si="28"/>
        <v/>
      </c>
      <c r="AN75" s="198" t="str">
        <f t="shared" si="28"/>
        <v/>
      </c>
      <c r="AO75" s="199" t="str">
        <f t="shared" si="28"/>
        <v/>
      </c>
      <c r="AP75" s="200" t="str">
        <f t="shared" si="28"/>
        <v/>
      </c>
      <c r="AQ75" s="198" t="str">
        <f t="shared" si="28"/>
        <v/>
      </c>
      <c r="AR75" s="198" t="str">
        <f t="shared" si="28"/>
        <v/>
      </c>
      <c r="AS75" s="198" t="str">
        <f t="shared" si="28"/>
        <v/>
      </c>
      <c r="AT75" s="198" t="str">
        <f t="shared" si="28"/>
        <v/>
      </c>
      <c r="AU75" s="198" t="str">
        <f t="shared" si="28"/>
        <v/>
      </c>
      <c r="AV75" s="199" t="str">
        <f t="shared" si="28"/>
        <v/>
      </c>
      <c r="AW75" s="200" t="str">
        <f t="shared" si="28"/>
        <v/>
      </c>
      <c r="AX75" s="198" t="str">
        <f t="shared" si="28"/>
        <v/>
      </c>
      <c r="AY75" s="201" t="str">
        <f t="shared" si="28"/>
        <v/>
      </c>
      <c r="AZ75" s="463">
        <f>IF($BC$3="４週",SUM(U75:AV75),IF($BC$3="暦月",SUM(U75:AY75),""))</f>
        <v>0</v>
      </c>
      <c r="BA75" s="464"/>
      <c r="BB75" s="490"/>
      <c r="BC75" s="491"/>
      <c r="BD75" s="491"/>
      <c r="BE75" s="491"/>
      <c r="BF75" s="491"/>
      <c r="BG75" s="491"/>
      <c r="BH75" s="492"/>
    </row>
    <row r="76" spans="2:60" s="44" customFormat="1" ht="20.25" customHeight="1">
      <c r="C76" s="45"/>
      <c r="D76" s="45"/>
      <c r="E76" s="45"/>
      <c r="F76" s="45"/>
      <c r="G76" s="45"/>
      <c r="R76" s="47"/>
      <c r="BH76" s="46"/>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c r="A132" s="11"/>
      <c r="B132" s="11"/>
      <c r="C132" s="14"/>
      <c r="D132" s="14"/>
      <c r="E132" s="14"/>
      <c r="F132" s="14"/>
      <c r="G132" s="14"/>
      <c r="H132" s="14"/>
      <c r="I132" s="12"/>
      <c r="J132" s="12"/>
      <c r="K132" s="11"/>
      <c r="L132" s="11"/>
      <c r="M132" s="11"/>
      <c r="N132" s="11"/>
      <c r="O132" s="11"/>
      <c r="P132" s="11"/>
    </row>
    <row r="133" spans="1:57">
      <c r="A133" s="11"/>
      <c r="B133" s="11"/>
      <c r="C133" s="14"/>
      <c r="D133" s="14"/>
      <c r="E133" s="14"/>
      <c r="F133" s="14"/>
      <c r="G133" s="14"/>
      <c r="H133" s="14"/>
      <c r="I133" s="12"/>
      <c r="J133" s="12"/>
      <c r="K133" s="11"/>
      <c r="L133" s="11"/>
      <c r="M133" s="11"/>
      <c r="N133" s="11"/>
      <c r="O133" s="11"/>
      <c r="P133" s="11"/>
    </row>
    <row r="134" spans="1:57">
      <c r="C134" s="3"/>
      <c r="D134" s="3"/>
      <c r="E134" s="3"/>
      <c r="F134" s="3"/>
      <c r="G134" s="3"/>
      <c r="H134" s="3"/>
    </row>
    <row r="135" spans="1:57">
      <c r="C135" s="3"/>
      <c r="D135" s="3"/>
      <c r="E135" s="3"/>
      <c r="F135" s="3"/>
      <c r="G135" s="3"/>
      <c r="H135" s="3"/>
    </row>
    <row r="136" spans="1:57">
      <c r="C136" s="3"/>
      <c r="D136" s="3"/>
      <c r="E136" s="3"/>
      <c r="F136" s="3"/>
      <c r="G136" s="3"/>
      <c r="H136" s="3"/>
    </row>
    <row r="137" spans="1:57">
      <c r="C137" s="3"/>
      <c r="D137" s="3"/>
      <c r="E137" s="3"/>
      <c r="F137" s="3"/>
      <c r="G137" s="3"/>
      <c r="H137" s="3"/>
    </row>
  </sheetData>
  <sheetProtection insertRows="0" deleteRows="0"/>
  <mergeCells count="207">
    <mergeCell ref="BD22:BE22"/>
    <mergeCell ref="BF22:BG22"/>
    <mergeCell ref="U12:V12"/>
    <mergeCell ref="AR1:BG1"/>
    <mergeCell ref="AA2:AB2"/>
    <mergeCell ref="AD2:AE2"/>
    <mergeCell ref="AH2:AI2"/>
    <mergeCell ref="AR2:BG2"/>
    <mergeCell ref="BC3:BF3"/>
    <mergeCell ref="AM13:AN13"/>
    <mergeCell ref="BB13:BD13"/>
    <mergeCell ref="BF13:BH13"/>
    <mergeCell ref="AM14:AN14"/>
    <mergeCell ref="BB14:BD14"/>
    <mergeCell ref="BF14:BH14"/>
    <mergeCell ref="BC4:BF4"/>
    <mergeCell ref="AY6:AZ6"/>
    <mergeCell ref="BC6:BD6"/>
    <mergeCell ref="BC8:BD8"/>
    <mergeCell ref="BC10:BD10"/>
    <mergeCell ref="B24:B28"/>
    <mergeCell ref="C24:E28"/>
    <mergeCell ref="H24:H28"/>
    <mergeCell ref="I24:L28"/>
    <mergeCell ref="M24:O28"/>
    <mergeCell ref="P24:T28"/>
    <mergeCell ref="BB16:BE16"/>
    <mergeCell ref="BF16:BG16"/>
    <mergeCell ref="J20:M20"/>
    <mergeCell ref="O20:S20"/>
    <mergeCell ref="BB18:BE18"/>
    <mergeCell ref="BF18:BG18"/>
    <mergeCell ref="AZ24:BA28"/>
    <mergeCell ref="BB24:BC28"/>
    <mergeCell ref="BD24:BH28"/>
    <mergeCell ref="U25:AA25"/>
    <mergeCell ref="AB25:AH25"/>
    <mergeCell ref="AI25:AO25"/>
    <mergeCell ref="AP25:AV25"/>
    <mergeCell ref="AW25:AY25"/>
    <mergeCell ref="AW20:AY20"/>
    <mergeCell ref="BA20:BC20"/>
    <mergeCell ref="AW22:AY22"/>
    <mergeCell ref="BA22:BC22"/>
    <mergeCell ref="C32:E34"/>
    <mergeCell ref="H32:H34"/>
    <mergeCell ref="I32:L34"/>
    <mergeCell ref="M32:O34"/>
    <mergeCell ref="AZ32:BA32"/>
    <mergeCell ref="C29:E31"/>
    <mergeCell ref="H29:H31"/>
    <mergeCell ref="I29:L31"/>
    <mergeCell ref="M29:O31"/>
    <mergeCell ref="AZ29:BA29"/>
    <mergeCell ref="BB32:BC32"/>
    <mergeCell ref="BD32:BH34"/>
    <mergeCell ref="AZ33:BA33"/>
    <mergeCell ref="BB33:BC33"/>
    <mergeCell ref="AZ34:BA34"/>
    <mergeCell ref="BB34:BC34"/>
    <mergeCell ref="BD29:BH31"/>
    <mergeCell ref="AZ30:BA30"/>
    <mergeCell ref="BB30:BC30"/>
    <mergeCell ref="AZ31:BA31"/>
    <mergeCell ref="BB31:BC31"/>
    <mergeCell ref="BB29:BC29"/>
    <mergeCell ref="C38:E40"/>
    <mergeCell ref="H38:H40"/>
    <mergeCell ref="I38:L40"/>
    <mergeCell ref="M38:O40"/>
    <mergeCell ref="AZ38:BA38"/>
    <mergeCell ref="C35:E37"/>
    <mergeCell ref="H35:H37"/>
    <mergeCell ref="I35:L37"/>
    <mergeCell ref="M35:O37"/>
    <mergeCell ref="AZ35:BA35"/>
    <mergeCell ref="BB38:BC38"/>
    <mergeCell ref="BD38:BH40"/>
    <mergeCell ref="AZ39:BA39"/>
    <mergeCell ref="BB39:BC39"/>
    <mergeCell ref="AZ40:BA40"/>
    <mergeCell ref="BB40:BC40"/>
    <mergeCell ref="BD35:BH37"/>
    <mergeCell ref="AZ36:BA36"/>
    <mergeCell ref="BB36:BC36"/>
    <mergeCell ref="AZ37:BA37"/>
    <mergeCell ref="BB37:BC37"/>
    <mergeCell ref="BB35:BC35"/>
    <mergeCell ref="C44:E46"/>
    <mergeCell ref="H44:H46"/>
    <mergeCell ref="I44:L46"/>
    <mergeCell ref="M44:O46"/>
    <mergeCell ref="AZ44:BA44"/>
    <mergeCell ref="C41:E43"/>
    <mergeCell ref="H41:H43"/>
    <mergeCell ref="I41:L43"/>
    <mergeCell ref="M41:O43"/>
    <mergeCell ref="AZ41:BA41"/>
    <mergeCell ref="BB44:BC44"/>
    <mergeCell ref="BD44:BH46"/>
    <mergeCell ref="AZ45:BA45"/>
    <mergeCell ref="BB45:BC45"/>
    <mergeCell ref="AZ46:BA46"/>
    <mergeCell ref="BB46:BC46"/>
    <mergeCell ref="BD41:BH43"/>
    <mergeCell ref="AZ42:BA42"/>
    <mergeCell ref="BB42:BC42"/>
    <mergeCell ref="AZ43:BA43"/>
    <mergeCell ref="BB43:BC43"/>
    <mergeCell ref="BB41:BC41"/>
    <mergeCell ref="C50:E52"/>
    <mergeCell ref="H50:H52"/>
    <mergeCell ref="I50:L52"/>
    <mergeCell ref="M50:O52"/>
    <mergeCell ref="AZ50:BA50"/>
    <mergeCell ref="C47:E49"/>
    <mergeCell ref="H47:H49"/>
    <mergeCell ref="I47:L49"/>
    <mergeCell ref="M47:O49"/>
    <mergeCell ref="AZ47:BA47"/>
    <mergeCell ref="BB50:BC50"/>
    <mergeCell ref="BD50:BH52"/>
    <mergeCell ref="AZ51:BA51"/>
    <mergeCell ref="BB51:BC51"/>
    <mergeCell ref="AZ52:BA52"/>
    <mergeCell ref="BB52:BC52"/>
    <mergeCell ref="BD47:BH49"/>
    <mergeCell ref="AZ48:BA48"/>
    <mergeCell ref="BB48:BC48"/>
    <mergeCell ref="AZ49:BA49"/>
    <mergeCell ref="BB49:BC49"/>
    <mergeCell ref="BB47:BC47"/>
    <mergeCell ref="C56:E58"/>
    <mergeCell ref="H56:H58"/>
    <mergeCell ref="I56:L58"/>
    <mergeCell ref="M56:O58"/>
    <mergeCell ref="AZ56:BA56"/>
    <mergeCell ref="C53:E55"/>
    <mergeCell ref="H53:H55"/>
    <mergeCell ref="I53:L55"/>
    <mergeCell ref="M53:O55"/>
    <mergeCell ref="AZ53:BA53"/>
    <mergeCell ref="BB56:BC56"/>
    <mergeCell ref="BD56:BH58"/>
    <mergeCell ref="AZ57:BA57"/>
    <mergeCell ref="BB57:BC57"/>
    <mergeCell ref="AZ58:BA58"/>
    <mergeCell ref="BB58:BC58"/>
    <mergeCell ref="BD53:BH55"/>
    <mergeCell ref="AZ54:BA54"/>
    <mergeCell ref="BB54:BC54"/>
    <mergeCell ref="AZ55:BA55"/>
    <mergeCell ref="BB55:BC55"/>
    <mergeCell ref="BB53:BC53"/>
    <mergeCell ref="C62:E64"/>
    <mergeCell ref="H62:H64"/>
    <mergeCell ref="I62:L64"/>
    <mergeCell ref="M62:O64"/>
    <mergeCell ref="AZ62:BA62"/>
    <mergeCell ref="C59:E61"/>
    <mergeCell ref="H59:H61"/>
    <mergeCell ref="I59:L61"/>
    <mergeCell ref="M59:O61"/>
    <mergeCell ref="AZ59:BA59"/>
    <mergeCell ref="BB62:BC62"/>
    <mergeCell ref="BD62:BH64"/>
    <mergeCell ref="AZ63:BA63"/>
    <mergeCell ref="BB63:BC63"/>
    <mergeCell ref="AZ64:BA64"/>
    <mergeCell ref="BB64:BC64"/>
    <mergeCell ref="BD59:BH61"/>
    <mergeCell ref="AZ60:BA60"/>
    <mergeCell ref="BB60:BC60"/>
    <mergeCell ref="AZ61:BA61"/>
    <mergeCell ref="BB61:BC61"/>
    <mergeCell ref="BB59:BC59"/>
    <mergeCell ref="C68:E70"/>
    <mergeCell ref="H68:H70"/>
    <mergeCell ref="I68:L70"/>
    <mergeCell ref="M68:O70"/>
    <mergeCell ref="AZ68:BA68"/>
    <mergeCell ref="C65:E67"/>
    <mergeCell ref="H65:H67"/>
    <mergeCell ref="I65:L67"/>
    <mergeCell ref="M65:O67"/>
    <mergeCell ref="AZ65:BA65"/>
    <mergeCell ref="BB68:BC68"/>
    <mergeCell ref="BD68:BH70"/>
    <mergeCell ref="AZ69:BA69"/>
    <mergeCell ref="BB69:BC69"/>
    <mergeCell ref="AZ70:BA70"/>
    <mergeCell ref="BB70:BC70"/>
    <mergeCell ref="BD65:BH67"/>
    <mergeCell ref="AZ66:BA66"/>
    <mergeCell ref="BB66:BC66"/>
    <mergeCell ref="AZ67:BA67"/>
    <mergeCell ref="BB67:BC67"/>
    <mergeCell ref="BB65:BC65"/>
    <mergeCell ref="B71:T71"/>
    <mergeCell ref="AZ71:BA73"/>
    <mergeCell ref="BB71:BH75"/>
    <mergeCell ref="B72:T72"/>
    <mergeCell ref="B73:T73"/>
    <mergeCell ref="B74:T74"/>
    <mergeCell ref="AZ74:BA74"/>
    <mergeCell ref="B75:T75"/>
    <mergeCell ref="AZ75:BA75"/>
  </mergeCells>
  <phoneticPr fontId="2"/>
  <conditionalFormatting sqref="U31:AY31 U34:AY34 U37:AY37 U40:AY40 U43:AY43 U46:AY46 U49:AY49 U52:AY52 U55:AY55 U58:AY58 U61:AY61 U64:AY64 U67:AY67 U70:AY70">
    <cfRule type="expression" dxfId="36" priority="85">
      <formula>OR(U$71=$B30,U$72=$B30)</formula>
    </cfRule>
  </conditionalFormatting>
  <conditionalFormatting sqref="U71:BA75 U30:AY31">
    <cfRule type="expression" dxfId="35" priority="84">
      <formula>INDIRECT(ADDRESS(ROW(),COLUMN()))=TRUNC(INDIRECT(ADDRESS(ROW(),COLUMN())))</formula>
    </cfRule>
  </conditionalFormatting>
  <conditionalFormatting sqref="AB31:AH31">
    <cfRule type="expression" dxfId="34" priority="83">
      <formula>INDIRECT(ADDRESS(ROW(),COLUMN()))=TRUNC(INDIRECT(ADDRESS(ROW(),COLUMN())))</formula>
    </cfRule>
  </conditionalFormatting>
  <conditionalFormatting sqref="AI31:AO31">
    <cfRule type="expression" dxfId="33" priority="82">
      <formula>INDIRECT(ADDRESS(ROW(),COLUMN()))=TRUNC(INDIRECT(ADDRESS(ROW(),COLUMN())))</formula>
    </cfRule>
  </conditionalFormatting>
  <conditionalFormatting sqref="AP31:AV31">
    <cfRule type="expression" dxfId="32" priority="81">
      <formula>INDIRECT(ADDRESS(ROW(),COLUMN()))=TRUNC(INDIRECT(ADDRESS(ROW(),COLUMN())))</formula>
    </cfRule>
  </conditionalFormatting>
  <conditionalFormatting sqref="AW31:AY31">
    <cfRule type="expression" dxfId="31" priority="80">
      <formula>INDIRECT(ADDRESS(ROW(),COLUMN()))=TRUNC(INDIRECT(ADDRESS(ROW(),COLUMN())))</formula>
    </cfRule>
  </conditionalFormatting>
  <conditionalFormatting sqref="AZ30:BC31">
    <cfRule type="expression" dxfId="30" priority="79">
      <formula>INDIRECT(ADDRESS(ROW(),COLUMN()))=TRUNC(INDIRECT(ADDRESS(ROW(),COLUMN())))</formula>
    </cfRule>
  </conditionalFormatting>
  <conditionalFormatting sqref="U33:AY34">
    <cfRule type="expression" dxfId="29" priority="78">
      <formula>INDIRECT(ADDRESS(ROW(),COLUMN()))=TRUNC(INDIRECT(ADDRESS(ROW(),COLUMN())))</formula>
    </cfRule>
  </conditionalFormatting>
  <conditionalFormatting sqref="AB34:AH34">
    <cfRule type="expression" dxfId="28" priority="77">
      <formula>INDIRECT(ADDRESS(ROW(),COLUMN()))=TRUNC(INDIRECT(ADDRESS(ROW(),COLUMN())))</formula>
    </cfRule>
  </conditionalFormatting>
  <conditionalFormatting sqref="AI34:AO34">
    <cfRule type="expression" dxfId="27" priority="76">
      <formula>INDIRECT(ADDRESS(ROW(),COLUMN()))=TRUNC(INDIRECT(ADDRESS(ROW(),COLUMN())))</formula>
    </cfRule>
  </conditionalFormatting>
  <conditionalFormatting sqref="AP34:AV34">
    <cfRule type="expression" dxfId="26" priority="75">
      <formula>INDIRECT(ADDRESS(ROW(),COLUMN()))=TRUNC(INDIRECT(ADDRESS(ROW(),COLUMN())))</formula>
    </cfRule>
  </conditionalFormatting>
  <conditionalFormatting sqref="AW34:AY34">
    <cfRule type="expression" dxfId="25" priority="74">
      <formula>INDIRECT(ADDRESS(ROW(),COLUMN()))=TRUNC(INDIRECT(ADDRESS(ROW(),COLUMN())))</formula>
    </cfRule>
  </conditionalFormatting>
  <conditionalFormatting sqref="AZ33:BC34">
    <cfRule type="expression" dxfId="24" priority="73">
      <formula>INDIRECT(ADDRESS(ROW(),COLUMN()))=TRUNC(INDIRECT(ADDRESS(ROW(),COLUMN())))</formula>
    </cfRule>
  </conditionalFormatting>
  <conditionalFormatting sqref="U36:AY37">
    <cfRule type="expression" dxfId="23" priority="72">
      <formula>INDIRECT(ADDRESS(ROW(),COLUMN()))=TRUNC(INDIRECT(ADDRESS(ROW(),COLUMN())))</formula>
    </cfRule>
  </conditionalFormatting>
  <conditionalFormatting sqref="AZ36:BC37">
    <cfRule type="expression" dxfId="22" priority="67">
      <formula>INDIRECT(ADDRESS(ROW(),COLUMN()))=TRUNC(INDIRECT(ADDRESS(ROW(),COLUMN())))</formula>
    </cfRule>
  </conditionalFormatting>
  <conditionalFormatting sqref="U39:AY40">
    <cfRule type="expression" dxfId="21" priority="66">
      <formula>INDIRECT(ADDRESS(ROW(),COLUMN()))=TRUNC(INDIRECT(ADDRESS(ROW(),COLUMN())))</formula>
    </cfRule>
  </conditionalFormatting>
  <conditionalFormatting sqref="AZ39:BC40">
    <cfRule type="expression" dxfId="20" priority="61">
      <formula>INDIRECT(ADDRESS(ROW(),COLUMN()))=TRUNC(INDIRECT(ADDRESS(ROW(),COLUMN())))</formula>
    </cfRule>
  </conditionalFormatting>
  <conditionalFormatting sqref="U42:AY43">
    <cfRule type="expression" dxfId="19" priority="60">
      <formula>INDIRECT(ADDRESS(ROW(),COLUMN()))=TRUNC(INDIRECT(ADDRESS(ROW(),COLUMN())))</formula>
    </cfRule>
  </conditionalFormatting>
  <conditionalFormatting sqref="AZ42:BC43">
    <cfRule type="expression" dxfId="18" priority="55">
      <formula>INDIRECT(ADDRESS(ROW(),COLUMN()))=TRUNC(INDIRECT(ADDRESS(ROW(),COLUMN())))</formula>
    </cfRule>
  </conditionalFormatting>
  <conditionalFormatting sqref="U45:AY46">
    <cfRule type="expression" dxfId="17" priority="54">
      <formula>INDIRECT(ADDRESS(ROW(),COLUMN()))=TRUNC(INDIRECT(ADDRESS(ROW(),COLUMN())))</formula>
    </cfRule>
  </conditionalFormatting>
  <conditionalFormatting sqref="AZ45:BC46">
    <cfRule type="expression" dxfId="16" priority="49">
      <formula>INDIRECT(ADDRESS(ROW(),COLUMN()))=TRUNC(INDIRECT(ADDRESS(ROW(),COLUMN())))</formula>
    </cfRule>
  </conditionalFormatting>
  <conditionalFormatting sqref="U48:AY49">
    <cfRule type="expression" dxfId="15" priority="48">
      <formula>INDIRECT(ADDRESS(ROW(),COLUMN()))=TRUNC(INDIRECT(ADDRESS(ROW(),COLUMN())))</formula>
    </cfRule>
  </conditionalFormatting>
  <conditionalFormatting sqref="AZ48:BC49">
    <cfRule type="expression" dxfId="14" priority="43">
      <formula>INDIRECT(ADDRESS(ROW(),COLUMN()))=TRUNC(INDIRECT(ADDRESS(ROW(),COLUMN())))</formula>
    </cfRule>
  </conditionalFormatting>
  <conditionalFormatting sqref="U51:AY52">
    <cfRule type="expression" dxfId="13" priority="42">
      <formula>INDIRECT(ADDRESS(ROW(),COLUMN()))=TRUNC(INDIRECT(ADDRESS(ROW(),COLUMN())))</formula>
    </cfRule>
  </conditionalFormatting>
  <conditionalFormatting sqref="AZ51:BC52">
    <cfRule type="expression" dxfId="12" priority="37">
      <formula>INDIRECT(ADDRESS(ROW(),COLUMN()))=TRUNC(INDIRECT(ADDRESS(ROW(),COLUMN())))</formula>
    </cfRule>
  </conditionalFormatting>
  <conditionalFormatting sqref="U54:AY55">
    <cfRule type="expression" dxfId="11" priority="36">
      <formula>INDIRECT(ADDRESS(ROW(),COLUMN()))=TRUNC(INDIRECT(ADDRESS(ROW(),COLUMN())))</formula>
    </cfRule>
  </conditionalFormatting>
  <conditionalFormatting sqref="AZ54:BC55">
    <cfRule type="expression" dxfId="10" priority="31">
      <formula>INDIRECT(ADDRESS(ROW(),COLUMN()))=TRUNC(INDIRECT(ADDRESS(ROW(),COLUMN())))</formula>
    </cfRule>
  </conditionalFormatting>
  <conditionalFormatting sqref="U57:AY58">
    <cfRule type="expression" dxfId="9" priority="30">
      <formula>INDIRECT(ADDRESS(ROW(),COLUMN()))=TRUNC(INDIRECT(ADDRESS(ROW(),COLUMN())))</formula>
    </cfRule>
  </conditionalFormatting>
  <conditionalFormatting sqref="AZ57:BC58">
    <cfRule type="expression" dxfId="8" priority="25">
      <formula>INDIRECT(ADDRESS(ROW(),COLUMN()))=TRUNC(INDIRECT(ADDRESS(ROW(),COLUMN())))</formula>
    </cfRule>
  </conditionalFormatting>
  <conditionalFormatting sqref="U60:AY61">
    <cfRule type="expression" dxfId="7" priority="24">
      <formula>INDIRECT(ADDRESS(ROW(),COLUMN()))=TRUNC(INDIRECT(ADDRESS(ROW(),COLUMN())))</formula>
    </cfRule>
  </conditionalFormatting>
  <conditionalFormatting sqref="AZ60:BC61">
    <cfRule type="expression" dxfId="6" priority="19">
      <formula>INDIRECT(ADDRESS(ROW(),COLUMN()))=TRUNC(INDIRECT(ADDRESS(ROW(),COLUMN())))</formula>
    </cfRule>
  </conditionalFormatting>
  <conditionalFormatting sqref="U63:AY64">
    <cfRule type="expression" dxfId="5" priority="18">
      <formula>INDIRECT(ADDRESS(ROW(),COLUMN()))=TRUNC(INDIRECT(ADDRESS(ROW(),COLUMN())))</formula>
    </cfRule>
  </conditionalFormatting>
  <conditionalFormatting sqref="AZ63:BC64">
    <cfRule type="expression" dxfId="4" priority="13">
      <formula>INDIRECT(ADDRESS(ROW(),COLUMN()))=TRUNC(INDIRECT(ADDRESS(ROW(),COLUMN())))</formula>
    </cfRule>
  </conditionalFormatting>
  <conditionalFormatting sqref="U66:AY67">
    <cfRule type="expression" dxfId="3" priority="12">
      <formula>INDIRECT(ADDRESS(ROW(),COLUMN()))=TRUNC(INDIRECT(ADDRESS(ROW(),COLUMN())))</formula>
    </cfRule>
  </conditionalFormatting>
  <conditionalFormatting sqref="AZ66:BC67">
    <cfRule type="expression" dxfId="2" priority="7">
      <formula>INDIRECT(ADDRESS(ROW(),COLUMN()))=TRUNC(INDIRECT(ADDRESS(ROW(),COLUMN())))</formula>
    </cfRule>
  </conditionalFormatting>
  <conditionalFormatting sqref="U69:AY70">
    <cfRule type="expression" dxfId="1" priority="6">
      <formula>INDIRECT(ADDRESS(ROW(),COLUMN()))=TRUNC(INDIRECT(ADDRESS(ROW(),COLUMN())))</formula>
    </cfRule>
  </conditionalFormatting>
  <conditionalFormatting sqref="AZ69:BC70">
    <cfRule type="expression" dxfId="0" priority="1">
      <formula>INDIRECT(ADDRESS(ROW(),COLUMN()))=TRUNC(INDIRECT(ADDRESS(ROW(),COLUMN())))</formula>
    </cfRule>
  </conditionalFormatting>
  <dataValidations count="10">
    <dataValidation type="list" errorStyle="warning" allowBlank="1" showInputMessage="1" error="リストにない場合のみ、入力してください。" sqref="I29:L70">
      <formula1>INDIRECT(C29)</formula1>
    </dataValidation>
    <dataValidation type="list" allowBlank="1" showInputMessage="1" sqref="H29:H70">
      <formula1>"A, B, C, D"</formula1>
    </dataValidation>
    <dataValidation type="list" allowBlank="1" showInputMessage="1" sqref="C29:E70">
      <formula1>職種</formula1>
    </dataValidation>
    <dataValidation allowBlank="1" showInputMessage="1" showErrorMessage="1" error="入力可能範囲　32～40" sqref="BC10"/>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howErrorMessage="1" sqref="BF22">
      <formula1>"含む,含まない"</formula1>
    </dataValidation>
    <dataValidation type="list" allowBlank="1" showInputMessage="1" showErrorMessage="1" sqref="U29:AY29 U32:AY32 U35:AY35 U38:AY38 U41:AY41 U44:AY44 U47:AY47 U50:AY50 U53:AY53 U56:AY56 U59:AY59 U62:AY62 U65:AY65 U68:AY68">
      <formula1>シフト記号表</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3"/>
  <sheetViews>
    <sheetView zoomScale="75" zoomScaleNormal="75" workbookViewId="0">
      <selection activeCell="C53" sqref="C53"/>
    </sheetView>
  </sheetViews>
  <sheetFormatPr defaultRowHeight="25.5"/>
  <cols>
    <col min="1" max="1" width="1.625" style="129" customWidth="1"/>
    <col min="2" max="2" width="5.625" style="128" customWidth="1"/>
    <col min="3" max="3" width="10.625" style="128" customWidth="1"/>
    <col min="4" max="4" width="10.625" style="128" hidden="1" customWidth="1"/>
    <col min="5" max="5" width="3.375" style="128" bestFit="1" customWidth="1"/>
    <col min="6" max="6" width="15.625" style="129" customWidth="1"/>
    <col min="7" max="7" width="3.375" style="129" bestFit="1" customWidth="1"/>
    <col min="8" max="8" width="15.625" style="129" customWidth="1"/>
    <col min="9" max="9" width="3.375" style="129" bestFit="1" customWidth="1"/>
    <col min="10" max="10" width="15.625" style="128" customWidth="1"/>
    <col min="11" max="11" width="3.375" style="129" bestFit="1" customWidth="1"/>
    <col min="12" max="12" width="15.625" style="129" customWidth="1"/>
    <col min="13" max="13" width="5" style="129" customWidth="1"/>
    <col min="14" max="14" width="15.625" style="129" customWidth="1"/>
    <col min="15" max="15" width="3.375" style="129" customWidth="1"/>
    <col min="16" max="16" width="15.625" style="129" customWidth="1"/>
    <col min="17" max="17" width="3.375" style="129" customWidth="1"/>
    <col min="18" max="18" width="15.625" style="129" customWidth="1"/>
    <col min="19" max="19" width="3.375" style="129" customWidth="1"/>
    <col min="20" max="20" width="15.625" style="129" customWidth="1"/>
    <col min="21" max="21" width="3.375" style="129" customWidth="1"/>
    <col min="22" max="22" width="15.625" style="129" customWidth="1"/>
    <col min="23" max="23" width="3.375" style="129" customWidth="1"/>
    <col min="24" max="24" width="15.625" style="129" customWidth="1"/>
    <col min="25" max="25" width="3.375" style="129" customWidth="1"/>
    <col min="26" max="26" width="15.625" style="129" customWidth="1"/>
    <col min="27" max="27" width="3.375" style="129" customWidth="1"/>
    <col min="28" max="28" width="50.625" style="129" customWidth="1"/>
    <col min="29" max="16384" width="9" style="129"/>
  </cols>
  <sheetData>
    <row r="1" spans="2:28">
      <c r="B1" s="127" t="s">
        <v>32</v>
      </c>
    </row>
    <row r="2" spans="2:28">
      <c r="B2" s="130" t="s">
        <v>33</v>
      </c>
      <c r="F2" s="131"/>
      <c r="G2" s="132"/>
      <c r="H2" s="132"/>
      <c r="I2" s="132"/>
      <c r="J2" s="133"/>
      <c r="K2" s="132"/>
      <c r="L2" s="132"/>
    </row>
    <row r="3" spans="2:28">
      <c r="B3" s="131" t="s">
        <v>117</v>
      </c>
      <c r="F3" s="133" t="s">
        <v>118</v>
      </c>
      <c r="G3" s="132"/>
      <c r="H3" s="132"/>
      <c r="I3" s="132"/>
      <c r="J3" s="133"/>
      <c r="K3" s="132"/>
      <c r="L3" s="132"/>
    </row>
    <row r="4" spans="2:28">
      <c r="B4" s="130"/>
      <c r="F4" s="483" t="s">
        <v>34</v>
      </c>
      <c r="G4" s="483"/>
      <c r="H4" s="483"/>
      <c r="I4" s="483"/>
      <c r="J4" s="483"/>
      <c r="K4" s="483"/>
      <c r="L4" s="483"/>
      <c r="N4" s="483" t="s">
        <v>62</v>
      </c>
      <c r="O4" s="483"/>
      <c r="P4" s="483"/>
      <c r="R4" s="483" t="s">
        <v>61</v>
      </c>
      <c r="S4" s="483"/>
      <c r="T4" s="483"/>
      <c r="U4" s="483"/>
      <c r="V4" s="483"/>
      <c r="W4" s="483"/>
      <c r="X4" s="483"/>
      <c r="Z4" s="144" t="s">
        <v>71</v>
      </c>
      <c r="AB4" s="483" t="s">
        <v>136</v>
      </c>
    </row>
    <row r="5" spans="2:28">
      <c r="B5" s="128" t="s">
        <v>20</v>
      </c>
      <c r="C5" s="128" t="s">
        <v>4</v>
      </c>
      <c r="F5" s="128" t="s">
        <v>132</v>
      </c>
      <c r="G5" s="128"/>
      <c r="H5" s="128" t="s">
        <v>133</v>
      </c>
      <c r="J5" s="128" t="s">
        <v>35</v>
      </c>
      <c r="L5" s="128" t="s">
        <v>34</v>
      </c>
      <c r="N5" s="128" t="s">
        <v>134</v>
      </c>
      <c r="P5" s="128" t="s">
        <v>135</v>
      </c>
      <c r="R5" s="128" t="s">
        <v>134</v>
      </c>
      <c r="T5" s="128" t="s">
        <v>135</v>
      </c>
      <c r="V5" s="128" t="s">
        <v>35</v>
      </c>
      <c r="X5" s="128" t="s">
        <v>34</v>
      </c>
      <c r="Z5" s="145" t="s">
        <v>72</v>
      </c>
      <c r="AB5" s="483"/>
    </row>
    <row r="6" spans="2:28">
      <c r="B6" s="134">
        <v>1</v>
      </c>
      <c r="C6" s="135" t="s">
        <v>38</v>
      </c>
      <c r="D6" s="147" t="str">
        <f>C6</f>
        <v>a</v>
      </c>
      <c r="E6" s="134" t="s">
        <v>16</v>
      </c>
      <c r="F6" s="136"/>
      <c r="G6" s="134" t="s">
        <v>17</v>
      </c>
      <c r="H6" s="136"/>
      <c r="I6" s="137" t="s">
        <v>37</v>
      </c>
      <c r="J6" s="136">
        <v>0</v>
      </c>
      <c r="K6" s="138" t="s">
        <v>2</v>
      </c>
      <c r="L6" s="141" t="str">
        <f>IF(OR(F6="",H6=""),"",(H6+IF(F6&gt;H6,1,0)-F6-J6)*24)</f>
        <v/>
      </c>
      <c r="N6" s="136">
        <v>0.29166666666666669</v>
      </c>
      <c r="O6" s="128" t="s">
        <v>17</v>
      </c>
      <c r="P6" s="136">
        <v>0.83333333333333337</v>
      </c>
      <c r="R6" s="142" t="str">
        <f t="shared" ref="R6:R22" si="0">IF(F6="","",IF(F6&lt;N6,N6,IF(F6&gt;=P6,"",F6)))</f>
        <v/>
      </c>
      <c r="S6" s="128" t="s">
        <v>17</v>
      </c>
      <c r="T6" s="142" t="str">
        <f t="shared" ref="T6:T22" si="1">IF(H6="","",IF(H6&gt;F6,IF(H6&lt;P6,H6,P6),P6))</f>
        <v/>
      </c>
      <c r="U6" s="140" t="s">
        <v>37</v>
      </c>
      <c r="V6" s="136">
        <v>0</v>
      </c>
      <c r="W6" s="129" t="s">
        <v>2</v>
      </c>
      <c r="X6" s="141" t="str">
        <f>IF(R6="","",IF((T6+IF(R6&gt;T6,1,0)-R6-V6)*24=0,"",(T6+IF(R6&gt;T6,1,0)-R6-V6)*24))</f>
        <v/>
      </c>
      <c r="Z6" s="141" t="str">
        <f>IF(X6="",L6,IF(OR(L6-X6=0,L6-X6&lt;0),"-",L6-X6))</f>
        <v/>
      </c>
      <c r="AB6" s="146"/>
    </row>
    <row r="7" spans="2:28">
      <c r="B7" s="134">
        <v>2</v>
      </c>
      <c r="C7" s="135" t="s">
        <v>39</v>
      </c>
      <c r="D7" s="147" t="str">
        <f t="shared" ref="D7:D38" si="2">C7</f>
        <v>b</v>
      </c>
      <c r="E7" s="134" t="s">
        <v>16</v>
      </c>
      <c r="F7" s="136"/>
      <c r="G7" s="134" t="s">
        <v>17</v>
      </c>
      <c r="H7" s="136"/>
      <c r="I7" s="137" t="s">
        <v>37</v>
      </c>
      <c r="J7" s="136">
        <v>0</v>
      </c>
      <c r="K7" s="138" t="s">
        <v>2</v>
      </c>
      <c r="L7" s="141" t="str">
        <f>IF(OR(F7="",H7=""),"",(H7+IF(F7&gt;H7,1,0)-F7-J7)*24)</f>
        <v/>
      </c>
      <c r="N7" s="139">
        <f>$N$6</f>
        <v>0.29166666666666669</v>
      </c>
      <c r="O7" s="128" t="s">
        <v>17</v>
      </c>
      <c r="P7" s="139">
        <f>$P$6</f>
        <v>0.83333333333333337</v>
      </c>
      <c r="R7" s="142" t="str">
        <f t="shared" si="0"/>
        <v/>
      </c>
      <c r="S7" s="128" t="s">
        <v>17</v>
      </c>
      <c r="T7" s="142" t="str">
        <f t="shared" si="1"/>
        <v/>
      </c>
      <c r="U7" s="140" t="s">
        <v>37</v>
      </c>
      <c r="V7" s="136">
        <v>0</v>
      </c>
      <c r="W7" s="129" t="s">
        <v>2</v>
      </c>
      <c r="X7" s="141" t="str">
        <f>IF(R7="","",IF((T7+IF(R7&gt;T7,1,0)-R7-V7)*24=0,"",(T7+IF(R7&gt;T7,1,0)-R7-V7)*24))</f>
        <v/>
      </c>
      <c r="Z7" s="141" t="str">
        <f>IF(X7="",L7,IF(OR(L7-X7=0,L7-X7&lt;0),"-",L7-X7))</f>
        <v/>
      </c>
      <c r="AB7" s="146"/>
    </row>
    <row r="8" spans="2:28">
      <c r="B8" s="134">
        <v>3</v>
      </c>
      <c r="C8" s="135" t="s">
        <v>40</v>
      </c>
      <c r="D8" s="147" t="str">
        <f t="shared" si="2"/>
        <v>c</v>
      </c>
      <c r="E8" s="134" t="s">
        <v>16</v>
      </c>
      <c r="F8" s="136"/>
      <c r="G8" s="134" t="s">
        <v>17</v>
      </c>
      <c r="H8" s="136"/>
      <c r="I8" s="137" t="s">
        <v>37</v>
      </c>
      <c r="J8" s="136">
        <v>0</v>
      </c>
      <c r="K8" s="138" t="s">
        <v>2</v>
      </c>
      <c r="L8" s="141" t="str">
        <f>IF(OR(F8="",H8=""),"",(H8+IF(F8&gt;H8,1,0)-F8-J8)*24)</f>
        <v/>
      </c>
      <c r="N8" s="139">
        <f t="shared" ref="N8:N21" si="3">$N$6</f>
        <v>0.29166666666666669</v>
      </c>
      <c r="O8" s="128" t="s">
        <v>17</v>
      </c>
      <c r="P8" s="139">
        <f t="shared" ref="P8:P21" si="4">$P$6</f>
        <v>0.83333333333333337</v>
      </c>
      <c r="R8" s="142" t="str">
        <f t="shared" si="0"/>
        <v/>
      </c>
      <c r="S8" s="128" t="s">
        <v>17</v>
      </c>
      <c r="T8" s="142" t="str">
        <f t="shared" si="1"/>
        <v/>
      </c>
      <c r="U8" s="140" t="s">
        <v>37</v>
      </c>
      <c r="V8" s="136">
        <v>0</v>
      </c>
      <c r="W8" s="129" t="s">
        <v>2</v>
      </c>
      <c r="X8" s="141" t="str">
        <f>IF(R8="","",IF((T8+IF(R8&gt;T8,1,0)-R8-V8)*24=0,"",(T8+IF(R8&gt;T8,1,0)-R8-V8)*24))</f>
        <v/>
      </c>
      <c r="Z8" s="141" t="str">
        <f>IF(X8="",L8,IF(OR(L8-X8=0,L8-X8&lt;0),"-",L8-X8))</f>
        <v/>
      </c>
      <c r="AB8" s="146"/>
    </row>
    <row r="9" spans="2:28">
      <c r="B9" s="134">
        <v>4</v>
      </c>
      <c r="C9" s="135" t="s">
        <v>41</v>
      </c>
      <c r="D9" s="147" t="str">
        <f t="shared" si="2"/>
        <v>d</v>
      </c>
      <c r="E9" s="134" t="s">
        <v>16</v>
      </c>
      <c r="F9" s="136"/>
      <c r="G9" s="134" t="s">
        <v>17</v>
      </c>
      <c r="H9" s="136"/>
      <c r="I9" s="137" t="s">
        <v>37</v>
      </c>
      <c r="J9" s="136">
        <v>0</v>
      </c>
      <c r="K9" s="138" t="s">
        <v>2</v>
      </c>
      <c r="L9" s="141" t="str">
        <f>IF(OR(F9="",H9=""),"",(H9+IF(F9&gt;H9,1,0)-F9-J9)*24)</f>
        <v/>
      </c>
      <c r="N9" s="139">
        <f t="shared" si="3"/>
        <v>0.29166666666666669</v>
      </c>
      <c r="O9" s="128" t="s">
        <v>17</v>
      </c>
      <c r="P9" s="139">
        <f t="shared" si="4"/>
        <v>0.83333333333333337</v>
      </c>
      <c r="R9" s="142" t="str">
        <f t="shared" si="0"/>
        <v/>
      </c>
      <c r="S9" s="128" t="s">
        <v>17</v>
      </c>
      <c r="T9" s="142" t="str">
        <f t="shared" si="1"/>
        <v/>
      </c>
      <c r="U9" s="140" t="s">
        <v>37</v>
      </c>
      <c r="V9" s="136">
        <v>0</v>
      </c>
      <c r="W9" s="129" t="s">
        <v>2</v>
      </c>
      <c r="X9" s="141" t="str">
        <f>IF(R9="","",IF((T9+IF(R9&gt;T9,1,0)-R9-V9)*24=0,"",(T9+IF(R9&gt;T9,1,0)-R9-V9)*24))</f>
        <v/>
      </c>
      <c r="Z9" s="141" t="str">
        <f>IF(X9="",L9,IF(OR(L9-X9=0,L9-X9&lt;0),"-",L9-X9))</f>
        <v/>
      </c>
      <c r="AB9" s="146"/>
    </row>
    <row r="10" spans="2:28">
      <c r="B10" s="134">
        <v>5</v>
      </c>
      <c r="C10" s="135" t="s">
        <v>42</v>
      </c>
      <c r="D10" s="147" t="str">
        <f t="shared" si="2"/>
        <v>e</v>
      </c>
      <c r="E10" s="134" t="s">
        <v>16</v>
      </c>
      <c r="F10" s="136"/>
      <c r="G10" s="134" t="s">
        <v>17</v>
      </c>
      <c r="H10" s="136"/>
      <c r="I10" s="137" t="s">
        <v>37</v>
      </c>
      <c r="J10" s="136">
        <v>0</v>
      </c>
      <c r="K10" s="138" t="s">
        <v>2</v>
      </c>
      <c r="L10" s="141" t="str">
        <f t="shared" ref="L10:L22" si="5">IF(OR(F10="",H10=""),"",(H10+IF(F10&gt;H10,1,0)-F10-J10)*24)</f>
        <v/>
      </c>
      <c r="N10" s="139">
        <f t="shared" si="3"/>
        <v>0.29166666666666669</v>
      </c>
      <c r="O10" s="128" t="s">
        <v>17</v>
      </c>
      <c r="P10" s="139">
        <f t="shared" si="4"/>
        <v>0.83333333333333337</v>
      </c>
      <c r="R10" s="142" t="str">
        <f t="shared" si="0"/>
        <v/>
      </c>
      <c r="S10" s="128" t="s">
        <v>17</v>
      </c>
      <c r="T10" s="142" t="str">
        <f t="shared" si="1"/>
        <v/>
      </c>
      <c r="U10" s="140" t="s">
        <v>37</v>
      </c>
      <c r="V10" s="136">
        <v>0</v>
      </c>
      <c r="W10" s="129" t="s">
        <v>2</v>
      </c>
      <c r="X10" s="141" t="str">
        <f t="shared" ref="X10:X22" si="6">IF(R10="","",IF((T10+IF(R10&gt;T10,1,0)-R10-V10)*24=0,"",(T10+IF(R10&gt;T10,1,0)-R10-V10)*24))</f>
        <v/>
      </c>
      <c r="Z10" s="141" t="str">
        <f t="shared" ref="Z10:Z22" si="7">IF(X10="",L10,IF(OR(L10-X10=0,L10-X10&lt;0),"-",L10-X10))</f>
        <v/>
      </c>
      <c r="AB10" s="146"/>
    </row>
    <row r="11" spans="2:28">
      <c r="B11" s="134">
        <v>6</v>
      </c>
      <c r="C11" s="135" t="s">
        <v>43</v>
      </c>
      <c r="D11" s="147" t="str">
        <f t="shared" si="2"/>
        <v>f</v>
      </c>
      <c r="E11" s="134" t="s">
        <v>16</v>
      </c>
      <c r="F11" s="136"/>
      <c r="G11" s="134" t="s">
        <v>17</v>
      </c>
      <c r="H11" s="136"/>
      <c r="I11" s="137" t="s">
        <v>37</v>
      </c>
      <c r="J11" s="136">
        <v>0</v>
      </c>
      <c r="K11" s="138" t="s">
        <v>2</v>
      </c>
      <c r="L11" s="141" t="str">
        <f t="shared" si="5"/>
        <v/>
      </c>
      <c r="N11" s="139">
        <f t="shared" si="3"/>
        <v>0.29166666666666669</v>
      </c>
      <c r="O11" s="128" t="s">
        <v>17</v>
      </c>
      <c r="P11" s="139">
        <f t="shared" si="4"/>
        <v>0.83333333333333337</v>
      </c>
      <c r="R11" s="142" t="str">
        <f t="shared" si="0"/>
        <v/>
      </c>
      <c r="S11" s="128" t="s">
        <v>17</v>
      </c>
      <c r="T11" s="142" t="str">
        <f t="shared" si="1"/>
        <v/>
      </c>
      <c r="U11" s="140" t="s">
        <v>37</v>
      </c>
      <c r="V11" s="136">
        <v>0</v>
      </c>
      <c r="W11" s="129" t="s">
        <v>2</v>
      </c>
      <c r="X11" s="141" t="str">
        <f t="shared" si="6"/>
        <v/>
      </c>
      <c r="Z11" s="141" t="str">
        <f t="shared" si="7"/>
        <v/>
      </c>
      <c r="AB11" s="146"/>
    </row>
    <row r="12" spans="2:28">
      <c r="B12" s="134">
        <v>7</v>
      </c>
      <c r="C12" s="135" t="s">
        <v>44</v>
      </c>
      <c r="D12" s="147" t="str">
        <f t="shared" si="2"/>
        <v>g</v>
      </c>
      <c r="E12" s="134" t="s">
        <v>16</v>
      </c>
      <c r="F12" s="136"/>
      <c r="G12" s="134" t="s">
        <v>17</v>
      </c>
      <c r="H12" s="136"/>
      <c r="I12" s="137" t="s">
        <v>37</v>
      </c>
      <c r="J12" s="136">
        <v>0</v>
      </c>
      <c r="K12" s="138" t="s">
        <v>2</v>
      </c>
      <c r="L12" s="141" t="str">
        <f t="shared" si="5"/>
        <v/>
      </c>
      <c r="N12" s="139">
        <f t="shared" si="3"/>
        <v>0.29166666666666669</v>
      </c>
      <c r="O12" s="128" t="s">
        <v>17</v>
      </c>
      <c r="P12" s="139">
        <f t="shared" si="4"/>
        <v>0.83333333333333337</v>
      </c>
      <c r="R12" s="142" t="str">
        <f t="shared" si="0"/>
        <v/>
      </c>
      <c r="S12" s="128" t="s">
        <v>17</v>
      </c>
      <c r="T12" s="142" t="str">
        <f t="shared" si="1"/>
        <v/>
      </c>
      <c r="U12" s="140" t="s">
        <v>37</v>
      </c>
      <c r="V12" s="136">
        <v>0</v>
      </c>
      <c r="W12" s="129" t="s">
        <v>2</v>
      </c>
      <c r="X12" s="141" t="str">
        <f t="shared" si="6"/>
        <v/>
      </c>
      <c r="Z12" s="141" t="str">
        <f t="shared" si="7"/>
        <v/>
      </c>
      <c r="AB12" s="146"/>
    </row>
    <row r="13" spans="2:28">
      <c r="B13" s="134">
        <v>8</v>
      </c>
      <c r="C13" s="135" t="s">
        <v>45</v>
      </c>
      <c r="D13" s="147" t="str">
        <f t="shared" si="2"/>
        <v>h</v>
      </c>
      <c r="E13" s="134" t="s">
        <v>16</v>
      </c>
      <c r="F13" s="136"/>
      <c r="G13" s="134" t="s">
        <v>17</v>
      </c>
      <c r="H13" s="136"/>
      <c r="I13" s="137" t="s">
        <v>37</v>
      </c>
      <c r="J13" s="136">
        <v>0</v>
      </c>
      <c r="K13" s="138" t="s">
        <v>2</v>
      </c>
      <c r="L13" s="141" t="str">
        <f t="shared" si="5"/>
        <v/>
      </c>
      <c r="N13" s="139">
        <f t="shared" si="3"/>
        <v>0.29166666666666669</v>
      </c>
      <c r="O13" s="128" t="s">
        <v>17</v>
      </c>
      <c r="P13" s="139">
        <f t="shared" si="4"/>
        <v>0.83333333333333337</v>
      </c>
      <c r="R13" s="142" t="str">
        <f t="shared" si="0"/>
        <v/>
      </c>
      <c r="S13" s="128" t="s">
        <v>17</v>
      </c>
      <c r="T13" s="142" t="str">
        <f t="shared" si="1"/>
        <v/>
      </c>
      <c r="U13" s="140" t="s">
        <v>37</v>
      </c>
      <c r="V13" s="136">
        <v>0</v>
      </c>
      <c r="W13" s="129" t="s">
        <v>2</v>
      </c>
      <c r="X13" s="141" t="str">
        <f t="shared" si="6"/>
        <v/>
      </c>
      <c r="Z13" s="141" t="str">
        <f t="shared" si="7"/>
        <v/>
      </c>
      <c r="AB13" s="146"/>
    </row>
    <row r="14" spans="2:28">
      <c r="B14" s="134">
        <v>9</v>
      </c>
      <c r="C14" s="135" t="s">
        <v>46</v>
      </c>
      <c r="D14" s="147" t="str">
        <f t="shared" si="2"/>
        <v>i</v>
      </c>
      <c r="E14" s="134" t="s">
        <v>16</v>
      </c>
      <c r="F14" s="136"/>
      <c r="G14" s="134" t="s">
        <v>17</v>
      </c>
      <c r="H14" s="136"/>
      <c r="I14" s="137" t="s">
        <v>37</v>
      </c>
      <c r="J14" s="136">
        <v>0</v>
      </c>
      <c r="K14" s="138" t="s">
        <v>2</v>
      </c>
      <c r="L14" s="141" t="str">
        <f t="shared" si="5"/>
        <v/>
      </c>
      <c r="N14" s="139">
        <f t="shared" si="3"/>
        <v>0.29166666666666669</v>
      </c>
      <c r="O14" s="128" t="s">
        <v>17</v>
      </c>
      <c r="P14" s="139">
        <f t="shared" si="4"/>
        <v>0.83333333333333337</v>
      </c>
      <c r="R14" s="142" t="str">
        <f t="shared" si="0"/>
        <v/>
      </c>
      <c r="S14" s="128" t="s">
        <v>17</v>
      </c>
      <c r="T14" s="142" t="str">
        <f t="shared" si="1"/>
        <v/>
      </c>
      <c r="U14" s="140" t="s">
        <v>37</v>
      </c>
      <c r="V14" s="136">
        <v>0</v>
      </c>
      <c r="W14" s="129" t="s">
        <v>2</v>
      </c>
      <c r="X14" s="141" t="str">
        <f t="shared" si="6"/>
        <v/>
      </c>
      <c r="Z14" s="141" t="str">
        <f t="shared" si="7"/>
        <v/>
      </c>
      <c r="AB14" s="146"/>
    </row>
    <row r="15" spans="2:28">
      <c r="B15" s="134">
        <v>10</v>
      </c>
      <c r="C15" s="135" t="s">
        <v>47</v>
      </c>
      <c r="D15" s="147" t="str">
        <f t="shared" si="2"/>
        <v>j</v>
      </c>
      <c r="E15" s="134" t="s">
        <v>16</v>
      </c>
      <c r="F15" s="136"/>
      <c r="G15" s="134" t="s">
        <v>17</v>
      </c>
      <c r="H15" s="136"/>
      <c r="I15" s="137" t="s">
        <v>37</v>
      </c>
      <c r="J15" s="136">
        <v>0</v>
      </c>
      <c r="K15" s="138" t="s">
        <v>2</v>
      </c>
      <c r="L15" s="141" t="str">
        <f t="shared" si="5"/>
        <v/>
      </c>
      <c r="N15" s="139">
        <f t="shared" si="3"/>
        <v>0.29166666666666669</v>
      </c>
      <c r="O15" s="128" t="s">
        <v>17</v>
      </c>
      <c r="P15" s="139">
        <f t="shared" si="4"/>
        <v>0.83333333333333337</v>
      </c>
      <c r="R15" s="142" t="str">
        <f t="shared" si="0"/>
        <v/>
      </c>
      <c r="S15" s="128" t="s">
        <v>17</v>
      </c>
      <c r="T15" s="142" t="str">
        <f t="shared" si="1"/>
        <v/>
      </c>
      <c r="U15" s="140" t="s">
        <v>37</v>
      </c>
      <c r="V15" s="136">
        <v>0</v>
      </c>
      <c r="W15" s="129" t="s">
        <v>2</v>
      </c>
      <c r="X15" s="141" t="str">
        <f t="shared" si="6"/>
        <v/>
      </c>
      <c r="Z15" s="141" t="str">
        <f t="shared" si="7"/>
        <v/>
      </c>
      <c r="AB15" s="146"/>
    </row>
    <row r="16" spans="2:28">
      <c r="B16" s="134">
        <v>11</v>
      </c>
      <c r="C16" s="135" t="s">
        <v>48</v>
      </c>
      <c r="D16" s="147" t="str">
        <f t="shared" si="2"/>
        <v>k</v>
      </c>
      <c r="E16" s="134" t="s">
        <v>16</v>
      </c>
      <c r="F16" s="136"/>
      <c r="G16" s="134" t="s">
        <v>17</v>
      </c>
      <c r="H16" s="136"/>
      <c r="I16" s="137" t="s">
        <v>37</v>
      </c>
      <c r="J16" s="136">
        <v>0</v>
      </c>
      <c r="K16" s="138" t="s">
        <v>2</v>
      </c>
      <c r="L16" s="141" t="str">
        <f t="shared" si="5"/>
        <v/>
      </c>
      <c r="N16" s="139">
        <f t="shared" si="3"/>
        <v>0.29166666666666669</v>
      </c>
      <c r="O16" s="128" t="s">
        <v>17</v>
      </c>
      <c r="P16" s="139">
        <f t="shared" si="4"/>
        <v>0.83333333333333337</v>
      </c>
      <c r="R16" s="142" t="str">
        <f t="shared" si="0"/>
        <v/>
      </c>
      <c r="S16" s="128" t="s">
        <v>17</v>
      </c>
      <c r="T16" s="142" t="str">
        <f t="shared" si="1"/>
        <v/>
      </c>
      <c r="U16" s="140" t="s">
        <v>37</v>
      </c>
      <c r="V16" s="136">
        <v>0</v>
      </c>
      <c r="W16" s="129" t="s">
        <v>2</v>
      </c>
      <c r="X16" s="141" t="str">
        <f t="shared" si="6"/>
        <v/>
      </c>
      <c r="Z16" s="141" t="str">
        <f t="shared" si="7"/>
        <v/>
      </c>
      <c r="AB16" s="146"/>
    </row>
    <row r="17" spans="2:28">
      <c r="B17" s="134">
        <v>12</v>
      </c>
      <c r="C17" s="135" t="s">
        <v>49</v>
      </c>
      <c r="D17" s="147" t="str">
        <f t="shared" si="2"/>
        <v>l</v>
      </c>
      <c r="E17" s="134" t="s">
        <v>16</v>
      </c>
      <c r="F17" s="136"/>
      <c r="G17" s="134" t="s">
        <v>17</v>
      </c>
      <c r="H17" s="136"/>
      <c r="I17" s="137" t="s">
        <v>37</v>
      </c>
      <c r="J17" s="136">
        <v>0</v>
      </c>
      <c r="K17" s="138" t="s">
        <v>2</v>
      </c>
      <c r="L17" s="141" t="str">
        <f t="shared" si="5"/>
        <v/>
      </c>
      <c r="N17" s="139">
        <f t="shared" si="3"/>
        <v>0.29166666666666669</v>
      </c>
      <c r="O17" s="128" t="s">
        <v>17</v>
      </c>
      <c r="P17" s="139">
        <f t="shared" si="4"/>
        <v>0.83333333333333337</v>
      </c>
      <c r="R17" s="142" t="str">
        <f t="shared" si="0"/>
        <v/>
      </c>
      <c r="S17" s="128" t="s">
        <v>17</v>
      </c>
      <c r="T17" s="142" t="str">
        <f t="shared" si="1"/>
        <v/>
      </c>
      <c r="U17" s="140" t="s">
        <v>37</v>
      </c>
      <c r="V17" s="136">
        <v>0</v>
      </c>
      <c r="W17" s="129" t="s">
        <v>2</v>
      </c>
      <c r="X17" s="141" t="str">
        <f t="shared" si="6"/>
        <v/>
      </c>
      <c r="Z17" s="141" t="str">
        <f t="shared" si="7"/>
        <v/>
      </c>
      <c r="AB17" s="146"/>
    </row>
    <row r="18" spans="2:28">
      <c r="B18" s="134">
        <v>13</v>
      </c>
      <c r="C18" s="135" t="s">
        <v>50</v>
      </c>
      <c r="D18" s="147" t="str">
        <f t="shared" si="2"/>
        <v>m</v>
      </c>
      <c r="E18" s="134" t="s">
        <v>16</v>
      </c>
      <c r="F18" s="136"/>
      <c r="G18" s="134" t="s">
        <v>17</v>
      </c>
      <c r="H18" s="136"/>
      <c r="I18" s="137" t="s">
        <v>37</v>
      </c>
      <c r="J18" s="136">
        <v>0</v>
      </c>
      <c r="K18" s="138" t="s">
        <v>2</v>
      </c>
      <c r="L18" s="141" t="str">
        <f t="shared" si="5"/>
        <v/>
      </c>
      <c r="N18" s="139">
        <f t="shared" si="3"/>
        <v>0.29166666666666669</v>
      </c>
      <c r="O18" s="128" t="s">
        <v>17</v>
      </c>
      <c r="P18" s="139">
        <f t="shared" si="4"/>
        <v>0.83333333333333337</v>
      </c>
      <c r="R18" s="142" t="str">
        <f t="shared" si="0"/>
        <v/>
      </c>
      <c r="S18" s="128" t="s">
        <v>17</v>
      </c>
      <c r="T18" s="142" t="str">
        <f t="shared" si="1"/>
        <v/>
      </c>
      <c r="U18" s="140" t="s">
        <v>37</v>
      </c>
      <c r="V18" s="136">
        <v>0</v>
      </c>
      <c r="W18" s="129" t="s">
        <v>2</v>
      </c>
      <c r="X18" s="141" t="str">
        <f t="shared" si="6"/>
        <v/>
      </c>
      <c r="Z18" s="141" t="str">
        <f t="shared" si="7"/>
        <v/>
      </c>
      <c r="AB18" s="146"/>
    </row>
    <row r="19" spans="2:28">
      <c r="B19" s="134">
        <v>14</v>
      </c>
      <c r="C19" s="135" t="s">
        <v>51</v>
      </c>
      <c r="D19" s="147" t="str">
        <f t="shared" si="2"/>
        <v>n</v>
      </c>
      <c r="E19" s="134" t="s">
        <v>16</v>
      </c>
      <c r="F19" s="136"/>
      <c r="G19" s="134" t="s">
        <v>17</v>
      </c>
      <c r="H19" s="136"/>
      <c r="I19" s="137" t="s">
        <v>37</v>
      </c>
      <c r="J19" s="136">
        <v>0</v>
      </c>
      <c r="K19" s="138" t="s">
        <v>2</v>
      </c>
      <c r="L19" s="141" t="str">
        <f t="shared" si="5"/>
        <v/>
      </c>
      <c r="N19" s="139">
        <f t="shared" si="3"/>
        <v>0.29166666666666669</v>
      </c>
      <c r="O19" s="128" t="s">
        <v>17</v>
      </c>
      <c r="P19" s="139">
        <f t="shared" si="4"/>
        <v>0.83333333333333337</v>
      </c>
      <c r="R19" s="142" t="str">
        <f t="shared" si="0"/>
        <v/>
      </c>
      <c r="S19" s="128" t="s">
        <v>17</v>
      </c>
      <c r="T19" s="142" t="str">
        <f t="shared" si="1"/>
        <v/>
      </c>
      <c r="U19" s="140" t="s">
        <v>37</v>
      </c>
      <c r="V19" s="136">
        <v>0</v>
      </c>
      <c r="W19" s="129" t="s">
        <v>2</v>
      </c>
      <c r="X19" s="141" t="str">
        <f t="shared" si="6"/>
        <v/>
      </c>
      <c r="Z19" s="141" t="str">
        <f t="shared" si="7"/>
        <v/>
      </c>
      <c r="AB19" s="146"/>
    </row>
    <row r="20" spans="2:28">
      <c r="B20" s="134">
        <v>15</v>
      </c>
      <c r="C20" s="277" t="s">
        <v>187</v>
      </c>
      <c r="D20" s="147" t="str">
        <f t="shared" si="2"/>
        <v>明</v>
      </c>
      <c r="E20" s="134" t="s">
        <v>16</v>
      </c>
      <c r="F20" s="136"/>
      <c r="G20" s="134" t="s">
        <v>17</v>
      </c>
      <c r="H20" s="136"/>
      <c r="I20" s="137" t="s">
        <v>37</v>
      </c>
      <c r="J20" s="136">
        <v>0</v>
      </c>
      <c r="K20" s="138" t="s">
        <v>2</v>
      </c>
      <c r="L20" s="141" t="str">
        <f t="shared" si="5"/>
        <v/>
      </c>
      <c r="N20" s="139">
        <f t="shared" si="3"/>
        <v>0.29166666666666669</v>
      </c>
      <c r="O20" s="128" t="s">
        <v>17</v>
      </c>
      <c r="P20" s="139">
        <f t="shared" si="4"/>
        <v>0.83333333333333337</v>
      </c>
      <c r="R20" s="142" t="str">
        <f t="shared" si="0"/>
        <v/>
      </c>
      <c r="S20" s="128" t="s">
        <v>17</v>
      </c>
      <c r="T20" s="142" t="str">
        <f t="shared" si="1"/>
        <v/>
      </c>
      <c r="U20" s="140" t="s">
        <v>37</v>
      </c>
      <c r="V20" s="136">
        <v>0</v>
      </c>
      <c r="W20" s="129" t="s">
        <v>2</v>
      </c>
      <c r="X20" s="141" t="str">
        <f t="shared" si="6"/>
        <v/>
      </c>
      <c r="Z20" s="141" t="str">
        <f t="shared" si="7"/>
        <v/>
      </c>
      <c r="AB20" s="146"/>
    </row>
    <row r="21" spans="2:28">
      <c r="B21" s="134">
        <v>16</v>
      </c>
      <c r="C21" s="277" t="s">
        <v>188</v>
      </c>
      <c r="D21" s="147" t="str">
        <f t="shared" si="2"/>
        <v>入</v>
      </c>
      <c r="E21" s="134" t="s">
        <v>16</v>
      </c>
      <c r="F21" s="136"/>
      <c r="G21" s="134" t="s">
        <v>17</v>
      </c>
      <c r="H21" s="136"/>
      <c r="I21" s="137" t="s">
        <v>37</v>
      </c>
      <c r="J21" s="136">
        <v>0</v>
      </c>
      <c r="K21" s="138" t="s">
        <v>2</v>
      </c>
      <c r="L21" s="141" t="str">
        <f t="shared" si="5"/>
        <v/>
      </c>
      <c r="N21" s="139">
        <f t="shared" si="3"/>
        <v>0.29166666666666669</v>
      </c>
      <c r="O21" s="128" t="s">
        <v>17</v>
      </c>
      <c r="P21" s="139">
        <f t="shared" si="4"/>
        <v>0.83333333333333337</v>
      </c>
      <c r="R21" s="142" t="str">
        <f t="shared" si="0"/>
        <v/>
      </c>
      <c r="S21" s="128" t="s">
        <v>17</v>
      </c>
      <c r="T21" s="142" t="str">
        <f t="shared" si="1"/>
        <v/>
      </c>
      <c r="U21" s="140" t="s">
        <v>37</v>
      </c>
      <c r="V21" s="136">
        <v>0</v>
      </c>
      <c r="W21" s="129" t="s">
        <v>2</v>
      </c>
      <c r="X21" s="141" t="str">
        <f t="shared" si="6"/>
        <v/>
      </c>
      <c r="Z21" s="141" t="str">
        <f t="shared" si="7"/>
        <v/>
      </c>
      <c r="AB21" s="146"/>
    </row>
    <row r="22" spans="2:28">
      <c r="B22" s="134">
        <v>17</v>
      </c>
      <c r="C22" s="277" t="s">
        <v>218</v>
      </c>
      <c r="D22" s="147" t="str">
        <f t="shared" si="2"/>
        <v>有休</v>
      </c>
      <c r="E22" s="134" t="s">
        <v>16</v>
      </c>
      <c r="F22" s="136"/>
      <c r="G22" s="134" t="s">
        <v>17</v>
      </c>
      <c r="H22" s="136"/>
      <c r="I22" s="137" t="s">
        <v>37</v>
      </c>
      <c r="J22" s="136">
        <v>0</v>
      </c>
      <c r="K22" s="138" t="s">
        <v>2</v>
      </c>
      <c r="L22" s="141" t="str">
        <f t="shared" si="5"/>
        <v/>
      </c>
      <c r="N22" s="136"/>
      <c r="O22" s="128" t="s">
        <v>17</v>
      </c>
      <c r="P22" s="136"/>
      <c r="R22" s="142" t="str">
        <f t="shared" si="0"/>
        <v/>
      </c>
      <c r="S22" s="128" t="s">
        <v>17</v>
      </c>
      <c r="T22" s="142" t="str">
        <f t="shared" si="1"/>
        <v/>
      </c>
      <c r="U22" s="140" t="s">
        <v>37</v>
      </c>
      <c r="V22" s="136">
        <v>0</v>
      </c>
      <c r="W22" s="129" t="s">
        <v>2</v>
      </c>
      <c r="X22" s="141" t="str">
        <f t="shared" si="6"/>
        <v/>
      </c>
      <c r="Z22" s="141" t="str">
        <f t="shared" si="7"/>
        <v/>
      </c>
      <c r="AB22" s="146"/>
    </row>
    <row r="23" spans="2:28">
      <c r="B23" s="134">
        <v>18</v>
      </c>
      <c r="C23" s="278" t="s">
        <v>52</v>
      </c>
      <c r="D23" s="279" t="str">
        <f t="shared" si="2"/>
        <v>r</v>
      </c>
      <c r="E23" s="280" t="s">
        <v>16</v>
      </c>
      <c r="F23" s="281"/>
      <c r="G23" s="280" t="s">
        <v>17</v>
      </c>
      <c r="H23" s="281"/>
      <c r="I23" s="282" t="s">
        <v>37</v>
      </c>
      <c r="J23" s="281"/>
      <c r="K23" s="283" t="s">
        <v>2</v>
      </c>
      <c r="L23" s="278">
        <v>1</v>
      </c>
      <c r="M23" s="284"/>
      <c r="N23" s="278"/>
      <c r="O23" s="280" t="s">
        <v>17</v>
      </c>
      <c r="P23" s="278"/>
      <c r="Q23" s="283"/>
      <c r="R23" s="278"/>
      <c r="S23" s="280" t="s">
        <v>17</v>
      </c>
      <c r="T23" s="278"/>
      <c r="U23" s="282" t="s">
        <v>37</v>
      </c>
      <c r="V23" s="281"/>
      <c r="W23" s="283" t="s">
        <v>2</v>
      </c>
      <c r="X23" s="285">
        <v>1</v>
      </c>
      <c r="Y23" s="283"/>
      <c r="Z23" s="285" t="s">
        <v>36</v>
      </c>
      <c r="AA23" s="284"/>
      <c r="AB23" s="286"/>
    </row>
    <row r="24" spans="2:28">
      <c r="B24" s="134">
        <v>19</v>
      </c>
      <c r="C24" s="278" t="s">
        <v>53</v>
      </c>
      <c r="D24" s="279" t="str">
        <f t="shared" si="2"/>
        <v>s</v>
      </c>
      <c r="E24" s="280" t="s">
        <v>16</v>
      </c>
      <c r="F24" s="281"/>
      <c r="G24" s="280" t="s">
        <v>17</v>
      </c>
      <c r="H24" s="281"/>
      <c r="I24" s="282" t="s">
        <v>37</v>
      </c>
      <c r="J24" s="281"/>
      <c r="K24" s="283" t="s">
        <v>2</v>
      </c>
      <c r="L24" s="278">
        <v>2</v>
      </c>
      <c r="M24" s="284"/>
      <c r="N24" s="278"/>
      <c r="O24" s="280" t="s">
        <v>17</v>
      </c>
      <c r="P24" s="278"/>
      <c r="Q24" s="283"/>
      <c r="R24" s="278"/>
      <c r="S24" s="280" t="s">
        <v>17</v>
      </c>
      <c r="T24" s="278"/>
      <c r="U24" s="282" t="s">
        <v>37</v>
      </c>
      <c r="V24" s="281"/>
      <c r="W24" s="283" t="s">
        <v>2</v>
      </c>
      <c r="X24" s="285">
        <v>2</v>
      </c>
      <c r="Y24" s="283"/>
      <c r="Z24" s="285" t="s">
        <v>36</v>
      </c>
      <c r="AA24" s="284"/>
      <c r="AB24" s="286"/>
    </row>
    <row r="25" spans="2:28">
      <c r="B25" s="134">
        <v>20</v>
      </c>
      <c r="C25" s="278" t="s">
        <v>54</v>
      </c>
      <c r="D25" s="279" t="str">
        <f t="shared" si="2"/>
        <v>t</v>
      </c>
      <c r="E25" s="280" t="s">
        <v>16</v>
      </c>
      <c r="F25" s="281"/>
      <c r="G25" s="280" t="s">
        <v>17</v>
      </c>
      <c r="H25" s="281"/>
      <c r="I25" s="282" t="s">
        <v>37</v>
      </c>
      <c r="J25" s="281"/>
      <c r="K25" s="283" t="s">
        <v>2</v>
      </c>
      <c r="L25" s="278">
        <v>3</v>
      </c>
      <c r="M25" s="284"/>
      <c r="N25" s="278"/>
      <c r="O25" s="280" t="s">
        <v>17</v>
      </c>
      <c r="P25" s="278"/>
      <c r="Q25" s="283"/>
      <c r="R25" s="278"/>
      <c r="S25" s="280" t="s">
        <v>17</v>
      </c>
      <c r="T25" s="278"/>
      <c r="U25" s="282" t="s">
        <v>37</v>
      </c>
      <c r="V25" s="281"/>
      <c r="W25" s="283" t="s">
        <v>2</v>
      </c>
      <c r="X25" s="285">
        <v>3</v>
      </c>
      <c r="Y25" s="283"/>
      <c r="Z25" s="285" t="s">
        <v>36</v>
      </c>
      <c r="AA25" s="284"/>
      <c r="AB25" s="286"/>
    </row>
    <row r="26" spans="2:28">
      <c r="B26" s="134">
        <v>21</v>
      </c>
      <c r="C26" s="278" t="s">
        <v>55</v>
      </c>
      <c r="D26" s="279" t="str">
        <f t="shared" si="2"/>
        <v>u</v>
      </c>
      <c r="E26" s="280" t="s">
        <v>16</v>
      </c>
      <c r="F26" s="281"/>
      <c r="G26" s="280" t="s">
        <v>17</v>
      </c>
      <c r="H26" s="281"/>
      <c r="I26" s="282" t="s">
        <v>37</v>
      </c>
      <c r="J26" s="281"/>
      <c r="K26" s="283" t="s">
        <v>2</v>
      </c>
      <c r="L26" s="278">
        <v>4</v>
      </c>
      <c r="M26" s="284"/>
      <c r="N26" s="278"/>
      <c r="O26" s="280" t="s">
        <v>17</v>
      </c>
      <c r="P26" s="278"/>
      <c r="Q26" s="283"/>
      <c r="R26" s="278"/>
      <c r="S26" s="280" t="s">
        <v>17</v>
      </c>
      <c r="T26" s="278"/>
      <c r="U26" s="282" t="s">
        <v>37</v>
      </c>
      <c r="V26" s="281"/>
      <c r="W26" s="283" t="s">
        <v>2</v>
      </c>
      <c r="X26" s="285">
        <v>4</v>
      </c>
      <c r="Y26" s="283"/>
      <c r="Z26" s="285" t="s">
        <v>36</v>
      </c>
      <c r="AA26" s="284"/>
      <c r="AB26" s="286"/>
    </row>
    <row r="27" spans="2:28">
      <c r="B27" s="134">
        <v>22</v>
      </c>
      <c r="C27" s="278" t="s">
        <v>56</v>
      </c>
      <c r="D27" s="279" t="str">
        <f t="shared" si="2"/>
        <v>v</v>
      </c>
      <c r="E27" s="280" t="s">
        <v>16</v>
      </c>
      <c r="F27" s="281"/>
      <c r="G27" s="280" t="s">
        <v>17</v>
      </c>
      <c r="H27" s="281"/>
      <c r="I27" s="282" t="s">
        <v>37</v>
      </c>
      <c r="J27" s="281"/>
      <c r="K27" s="283" t="s">
        <v>2</v>
      </c>
      <c r="L27" s="278">
        <v>5</v>
      </c>
      <c r="M27" s="284"/>
      <c r="N27" s="278"/>
      <c r="O27" s="280" t="s">
        <v>17</v>
      </c>
      <c r="P27" s="278"/>
      <c r="Q27" s="283"/>
      <c r="R27" s="278"/>
      <c r="S27" s="280" t="s">
        <v>17</v>
      </c>
      <c r="T27" s="278"/>
      <c r="U27" s="282" t="s">
        <v>37</v>
      </c>
      <c r="V27" s="281"/>
      <c r="W27" s="283" t="s">
        <v>2</v>
      </c>
      <c r="X27" s="285">
        <v>5</v>
      </c>
      <c r="Y27" s="283"/>
      <c r="Z27" s="285" t="s">
        <v>36</v>
      </c>
      <c r="AA27" s="284"/>
      <c r="AB27" s="286"/>
    </row>
    <row r="28" spans="2:28">
      <c r="B28" s="134">
        <v>23</v>
      </c>
      <c r="C28" s="278" t="s">
        <v>57</v>
      </c>
      <c r="D28" s="279" t="str">
        <f t="shared" si="2"/>
        <v>w</v>
      </c>
      <c r="E28" s="280" t="s">
        <v>16</v>
      </c>
      <c r="F28" s="281"/>
      <c r="G28" s="280" t="s">
        <v>17</v>
      </c>
      <c r="H28" s="281"/>
      <c r="I28" s="282" t="s">
        <v>37</v>
      </c>
      <c r="J28" s="281"/>
      <c r="K28" s="283" t="s">
        <v>2</v>
      </c>
      <c r="L28" s="278">
        <v>6</v>
      </c>
      <c r="M28" s="284"/>
      <c r="N28" s="278"/>
      <c r="O28" s="280" t="s">
        <v>17</v>
      </c>
      <c r="P28" s="278"/>
      <c r="Q28" s="283"/>
      <c r="R28" s="278"/>
      <c r="S28" s="280" t="s">
        <v>17</v>
      </c>
      <c r="T28" s="278"/>
      <c r="U28" s="282" t="s">
        <v>37</v>
      </c>
      <c r="V28" s="281"/>
      <c r="W28" s="283" t="s">
        <v>2</v>
      </c>
      <c r="X28" s="285">
        <v>6</v>
      </c>
      <c r="Y28" s="283"/>
      <c r="Z28" s="285" t="s">
        <v>36</v>
      </c>
      <c r="AA28" s="284"/>
      <c r="AB28" s="286"/>
    </row>
    <row r="29" spans="2:28">
      <c r="B29" s="134">
        <v>24</v>
      </c>
      <c r="C29" s="278" t="s">
        <v>58</v>
      </c>
      <c r="D29" s="279" t="str">
        <f t="shared" si="2"/>
        <v>x</v>
      </c>
      <c r="E29" s="280" t="s">
        <v>16</v>
      </c>
      <c r="F29" s="281"/>
      <c r="G29" s="280" t="s">
        <v>17</v>
      </c>
      <c r="H29" s="281"/>
      <c r="I29" s="282" t="s">
        <v>37</v>
      </c>
      <c r="J29" s="281"/>
      <c r="K29" s="283" t="s">
        <v>2</v>
      </c>
      <c r="L29" s="278">
        <v>7</v>
      </c>
      <c r="M29" s="284"/>
      <c r="N29" s="278"/>
      <c r="O29" s="280" t="s">
        <v>17</v>
      </c>
      <c r="P29" s="278"/>
      <c r="Q29" s="283"/>
      <c r="R29" s="278"/>
      <c r="S29" s="280" t="s">
        <v>17</v>
      </c>
      <c r="T29" s="278"/>
      <c r="U29" s="282" t="s">
        <v>37</v>
      </c>
      <c r="V29" s="281"/>
      <c r="W29" s="283" t="s">
        <v>2</v>
      </c>
      <c r="X29" s="285">
        <v>7</v>
      </c>
      <c r="Y29" s="283"/>
      <c r="Z29" s="285" t="s">
        <v>36</v>
      </c>
      <c r="AA29" s="284"/>
      <c r="AB29" s="286"/>
    </row>
    <row r="30" spans="2:28">
      <c r="B30" s="134">
        <v>25</v>
      </c>
      <c r="C30" s="278" t="s">
        <v>59</v>
      </c>
      <c r="D30" s="279" t="str">
        <f t="shared" si="2"/>
        <v>y</v>
      </c>
      <c r="E30" s="280" t="s">
        <v>16</v>
      </c>
      <c r="F30" s="281"/>
      <c r="G30" s="280" t="s">
        <v>17</v>
      </c>
      <c r="H30" s="281"/>
      <c r="I30" s="282" t="s">
        <v>37</v>
      </c>
      <c r="J30" s="281"/>
      <c r="K30" s="283" t="s">
        <v>2</v>
      </c>
      <c r="L30" s="278">
        <v>8</v>
      </c>
      <c r="M30" s="284"/>
      <c r="N30" s="278"/>
      <c r="O30" s="280" t="s">
        <v>17</v>
      </c>
      <c r="P30" s="278"/>
      <c r="Q30" s="283"/>
      <c r="R30" s="278"/>
      <c r="S30" s="280" t="s">
        <v>17</v>
      </c>
      <c r="T30" s="278"/>
      <c r="U30" s="282" t="s">
        <v>37</v>
      </c>
      <c r="V30" s="281"/>
      <c r="W30" s="283" t="s">
        <v>2</v>
      </c>
      <c r="X30" s="285">
        <v>8</v>
      </c>
      <c r="Y30" s="283"/>
      <c r="Z30" s="285" t="s">
        <v>36</v>
      </c>
      <c r="AA30" s="284"/>
      <c r="AB30" s="286"/>
    </row>
    <row r="31" spans="2:28">
      <c r="B31" s="134">
        <v>26</v>
      </c>
      <c r="C31" s="278" t="s">
        <v>60</v>
      </c>
      <c r="D31" s="279" t="str">
        <f t="shared" si="2"/>
        <v>z</v>
      </c>
      <c r="E31" s="280" t="s">
        <v>16</v>
      </c>
      <c r="F31" s="281"/>
      <c r="G31" s="280" t="s">
        <v>17</v>
      </c>
      <c r="H31" s="281"/>
      <c r="I31" s="282" t="s">
        <v>37</v>
      </c>
      <c r="J31" s="281"/>
      <c r="K31" s="283" t="s">
        <v>2</v>
      </c>
      <c r="L31" s="278">
        <v>1</v>
      </c>
      <c r="M31" s="284"/>
      <c r="N31" s="278"/>
      <c r="O31" s="280" t="s">
        <v>17</v>
      </c>
      <c r="P31" s="278"/>
      <c r="Q31" s="283"/>
      <c r="R31" s="278"/>
      <c r="S31" s="280" t="s">
        <v>17</v>
      </c>
      <c r="T31" s="278"/>
      <c r="U31" s="282" t="s">
        <v>37</v>
      </c>
      <c r="V31" s="281"/>
      <c r="W31" s="283" t="s">
        <v>2</v>
      </c>
      <c r="X31" s="285" t="s">
        <v>36</v>
      </c>
      <c r="Y31" s="283"/>
      <c r="Z31" s="285">
        <v>1</v>
      </c>
      <c r="AA31" s="284"/>
      <c r="AB31" s="286"/>
    </row>
    <row r="32" spans="2:28">
      <c r="B32" s="134">
        <v>27</v>
      </c>
      <c r="C32" s="278" t="s">
        <v>58</v>
      </c>
      <c r="D32" s="279" t="str">
        <f t="shared" si="2"/>
        <v>x</v>
      </c>
      <c r="E32" s="280" t="s">
        <v>16</v>
      </c>
      <c r="F32" s="281"/>
      <c r="G32" s="280" t="s">
        <v>17</v>
      </c>
      <c r="H32" s="281"/>
      <c r="I32" s="282" t="s">
        <v>37</v>
      </c>
      <c r="J32" s="281"/>
      <c r="K32" s="283" t="s">
        <v>2</v>
      </c>
      <c r="L32" s="278">
        <v>2</v>
      </c>
      <c r="M32" s="284"/>
      <c r="N32" s="278"/>
      <c r="O32" s="280" t="s">
        <v>17</v>
      </c>
      <c r="P32" s="278"/>
      <c r="Q32" s="283"/>
      <c r="R32" s="278"/>
      <c r="S32" s="280" t="s">
        <v>17</v>
      </c>
      <c r="T32" s="278"/>
      <c r="U32" s="282" t="s">
        <v>37</v>
      </c>
      <c r="V32" s="281"/>
      <c r="W32" s="283" t="s">
        <v>2</v>
      </c>
      <c r="X32" s="285" t="s">
        <v>36</v>
      </c>
      <c r="Y32" s="283"/>
      <c r="Z32" s="285">
        <v>2</v>
      </c>
      <c r="AA32" s="284"/>
      <c r="AB32" s="286"/>
    </row>
    <row r="33" spans="2:28">
      <c r="B33" s="134">
        <v>28</v>
      </c>
      <c r="C33" s="278" t="s">
        <v>63</v>
      </c>
      <c r="D33" s="279" t="str">
        <f t="shared" si="2"/>
        <v>aa</v>
      </c>
      <c r="E33" s="280" t="s">
        <v>16</v>
      </c>
      <c r="F33" s="281"/>
      <c r="G33" s="280" t="s">
        <v>17</v>
      </c>
      <c r="H33" s="281"/>
      <c r="I33" s="282" t="s">
        <v>37</v>
      </c>
      <c r="J33" s="281"/>
      <c r="K33" s="283" t="s">
        <v>2</v>
      </c>
      <c r="L33" s="278">
        <v>3</v>
      </c>
      <c r="M33" s="284"/>
      <c r="N33" s="278"/>
      <c r="O33" s="280" t="s">
        <v>17</v>
      </c>
      <c r="P33" s="278"/>
      <c r="Q33" s="283"/>
      <c r="R33" s="278"/>
      <c r="S33" s="280" t="s">
        <v>17</v>
      </c>
      <c r="T33" s="278"/>
      <c r="U33" s="282" t="s">
        <v>37</v>
      </c>
      <c r="V33" s="281"/>
      <c r="W33" s="283" t="s">
        <v>2</v>
      </c>
      <c r="X33" s="285" t="s">
        <v>36</v>
      </c>
      <c r="Y33" s="283"/>
      <c r="Z33" s="285">
        <v>3</v>
      </c>
      <c r="AA33" s="284"/>
      <c r="AB33" s="286"/>
    </row>
    <row r="34" spans="2:28">
      <c r="B34" s="134">
        <v>29</v>
      </c>
      <c r="C34" s="278" t="s">
        <v>64</v>
      </c>
      <c r="D34" s="279" t="str">
        <f t="shared" si="2"/>
        <v>ab</v>
      </c>
      <c r="E34" s="280" t="s">
        <v>16</v>
      </c>
      <c r="F34" s="281"/>
      <c r="G34" s="280" t="s">
        <v>17</v>
      </c>
      <c r="H34" s="281"/>
      <c r="I34" s="282" t="s">
        <v>37</v>
      </c>
      <c r="J34" s="281"/>
      <c r="K34" s="283" t="s">
        <v>2</v>
      </c>
      <c r="L34" s="278">
        <v>4</v>
      </c>
      <c r="M34" s="284"/>
      <c r="N34" s="278"/>
      <c r="O34" s="280" t="s">
        <v>17</v>
      </c>
      <c r="P34" s="278"/>
      <c r="Q34" s="283"/>
      <c r="R34" s="278"/>
      <c r="S34" s="280" t="s">
        <v>17</v>
      </c>
      <c r="T34" s="278"/>
      <c r="U34" s="282" t="s">
        <v>37</v>
      </c>
      <c r="V34" s="281"/>
      <c r="W34" s="283" t="s">
        <v>2</v>
      </c>
      <c r="X34" s="285" t="s">
        <v>36</v>
      </c>
      <c r="Y34" s="283"/>
      <c r="Z34" s="285">
        <v>4</v>
      </c>
      <c r="AA34" s="284"/>
      <c r="AB34" s="286"/>
    </row>
    <row r="35" spans="2:28">
      <c r="B35" s="134">
        <v>30</v>
      </c>
      <c r="C35" s="278" t="s">
        <v>65</v>
      </c>
      <c r="D35" s="279" t="str">
        <f t="shared" si="2"/>
        <v>ac</v>
      </c>
      <c r="E35" s="280" t="s">
        <v>16</v>
      </c>
      <c r="F35" s="281"/>
      <c r="G35" s="280" t="s">
        <v>17</v>
      </c>
      <c r="H35" s="281"/>
      <c r="I35" s="282" t="s">
        <v>37</v>
      </c>
      <c r="J35" s="281"/>
      <c r="K35" s="283" t="s">
        <v>2</v>
      </c>
      <c r="L35" s="278">
        <v>5</v>
      </c>
      <c r="M35" s="284"/>
      <c r="N35" s="278"/>
      <c r="O35" s="280" t="s">
        <v>17</v>
      </c>
      <c r="P35" s="278"/>
      <c r="Q35" s="283"/>
      <c r="R35" s="278"/>
      <c r="S35" s="280" t="s">
        <v>17</v>
      </c>
      <c r="T35" s="278"/>
      <c r="U35" s="282" t="s">
        <v>37</v>
      </c>
      <c r="V35" s="281"/>
      <c r="W35" s="283" t="s">
        <v>2</v>
      </c>
      <c r="X35" s="285" t="s">
        <v>36</v>
      </c>
      <c r="Y35" s="283"/>
      <c r="Z35" s="285">
        <v>5</v>
      </c>
      <c r="AA35" s="284"/>
      <c r="AB35" s="286"/>
    </row>
    <row r="36" spans="2:28">
      <c r="B36" s="134">
        <v>31</v>
      </c>
      <c r="C36" s="278" t="s">
        <v>66</v>
      </c>
      <c r="D36" s="279" t="str">
        <f t="shared" si="2"/>
        <v>ad</v>
      </c>
      <c r="E36" s="280" t="s">
        <v>16</v>
      </c>
      <c r="F36" s="281"/>
      <c r="G36" s="280" t="s">
        <v>17</v>
      </c>
      <c r="H36" s="281"/>
      <c r="I36" s="282" t="s">
        <v>37</v>
      </c>
      <c r="J36" s="281"/>
      <c r="K36" s="283" t="s">
        <v>2</v>
      </c>
      <c r="L36" s="278">
        <v>6</v>
      </c>
      <c r="M36" s="284"/>
      <c r="N36" s="278"/>
      <c r="O36" s="280" t="s">
        <v>17</v>
      </c>
      <c r="P36" s="278"/>
      <c r="Q36" s="283"/>
      <c r="R36" s="278"/>
      <c r="S36" s="280" t="s">
        <v>17</v>
      </c>
      <c r="T36" s="278"/>
      <c r="U36" s="282" t="s">
        <v>37</v>
      </c>
      <c r="V36" s="281"/>
      <c r="W36" s="283" t="s">
        <v>2</v>
      </c>
      <c r="X36" s="285" t="s">
        <v>36</v>
      </c>
      <c r="Y36" s="283"/>
      <c r="Z36" s="285">
        <v>6</v>
      </c>
      <c r="AA36" s="284"/>
      <c r="AB36" s="286"/>
    </row>
    <row r="37" spans="2:28">
      <c r="B37" s="134">
        <v>32</v>
      </c>
      <c r="C37" s="278" t="s">
        <v>67</v>
      </c>
      <c r="D37" s="279" t="str">
        <f t="shared" si="2"/>
        <v>ae</v>
      </c>
      <c r="E37" s="280" t="s">
        <v>16</v>
      </c>
      <c r="F37" s="281"/>
      <c r="G37" s="280" t="s">
        <v>17</v>
      </c>
      <c r="H37" s="281"/>
      <c r="I37" s="282" t="s">
        <v>37</v>
      </c>
      <c r="J37" s="281"/>
      <c r="K37" s="283" t="s">
        <v>2</v>
      </c>
      <c r="L37" s="278">
        <v>7</v>
      </c>
      <c r="M37" s="284"/>
      <c r="N37" s="278"/>
      <c r="O37" s="280" t="s">
        <v>17</v>
      </c>
      <c r="P37" s="278"/>
      <c r="Q37" s="283"/>
      <c r="R37" s="278"/>
      <c r="S37" s="280" t="s">
        <v>17</v>
      </c>
      <c r="T37" s="278"/>
      <c r="U37" s="282" t="s">
        <v>37</v>
      </c>
      <c r="V37" s="281"/>
      <c r="W37" s="283" t="s">
        <v>2</v>
      </c>
      <c r="X37" s="285" t="s">
        <v>36</v>
      </c>
      <c r="Y37" s="283"/>
      <c r="Z37" s="285">
        <v>7</v>
      </c>
      <c r="AA37" s="284"/>
      <c r="AB37" s="286"/>
    </row>
    <row r="38" spans="2:28">
      <c r="B38" s="134">
        <v>33</v>
      </c>
      <c r="C38" s="278" t="s">
        <v>68</v>
      </c>
      <c r="D38" s="279" t="str">
        <f t="shared" si="2"/>
        <v>af</v>
      </c>
      <c r="E38" s="280" t="s">
        <v>16</v>
      </c>
      <c r="F38" s="281"/>
      <c r="G38" s="280" t="s">
        <v>17</v>
      </c>
      <c r="H38" s="281"/>
      <c r="I38" s="282" t="s">
        <v>37</v>
      </c>
      <c r="J38" s="281"/>
      <c r="K38" s="283" t="s">
        <v>2</v>
      </c>
      <c r="L38" s="278">
        <v>8</v>
      </c>
      <c r="M38" s="284"/>
      <c r="N38" s="278"/>
      <c r="O38" s="280" t="s">
        <v>17</v>
      </c>
      <c r="P38" s="278"/>
      <c r="Q38" s="283"/>
      <c r="R38" s="278"/>
      <c r="S38" s="280" t="s">
        <v>17</v>
      </c>
      <c r="T38" s="278"/>
      <c r="U38" s="282" t="s">
        <v>37</v>
      </c>
      <c r="V38" s="281"/>
      <c r="W38" s="283" t="s">
        <v>2</v>
      </c>
      <c r="X38" s="285" t="s">
        <v>36</v>
      </c>
      <c r="Y38" s="283"/>
      <c r="Z38" s="285">
        <v>8</v>
      </c>
      <c r="AA38" s="284"/>
      <c r="AB38" s="286"/>
    </row>
    <row r="39" spans="2:28">
      <c r="B39" s="134">
        <v>34</v>
      </c>
      <c r="C39" s="148" t="s">
        <v>189</v>
      </c>
      <c r="D39" s="147"/>
      <c r="E39" s="134" t="s">
        <v>16</v>
      </c>
      <c r="F39" s="136"/>
      <c r="G39" s="134" t="s">
        <v>17</v>
      </c>
      <c r="H39" s="136"/>
      <c r="I39" s="137" t="s">
        <v>37</v>
      </c>
      <c r="J39" s="136">
        <v>0</v>
      </c>
      <c r="K39" s="138" t="s">
        <v>2</v>
      </c>
      <c r="L39" s="141" t="str">
        <f t="shared" ref="L39:L40" si="8">IF(OR(F39="",H39=""),"",(H39+IF(F39&gt;H39,1,0)-F39-J39)*24)</f>
        <v/>
      </c>
      <c r="N39" s="139">
        <f t="shared" ref="N39:N46" si="9">$N$6</f>
        <v>0.29166666666666669</v>
      </c>
      <c r="O39" s="128" t="s">
        <v>17</v>
      </c>
      <c r="P39" s="139">
        <f t="shared" ref="P39:P46" si="10">$P$6</f>
        <v>0.83333333333333337</v>
      </c>
      <c r="R39" s="142" t="str">
        <f t="shared" ref="R39:R47" si="11">IF(F39="","",IF(F39&lt;N39,N39,IF(F39&gt;=P39,"",F39)))</f>
        <v/>
      </c>
      <c r="S39" s="128" t="s">
        <v>17</v>
      </c>
      <c r="T39" s="142" t="str">
        <f t="shared" ref="T39:T47" si="12">IF(H39="","",IF(H39&gt;F39,IF(H39&lt;P39,H39,P39),P39))</f>
        <v/>
      </c>
      <c r="U39" s="140" t="s">
        <v>37</v>
      </c>
      <c r="V39" s="136">
        <v>0</v>
      </c>
      <c r="W39" s="129" t="s">
        <v>2</v>
      </c>
      <c r="X39" s="141" t="str">
        <f t="shared" ref="X39:X40" si="13">IF(R39="","",IF((T39+IF(R39&gt;T39,1,0)-R39-V39)*24=0,"",(T39+IF(R39&gt;T39,1,0)-R39-V39)*24))</f>
        <v/>
      </c>
      <c r="Z39" s="141" t="str">
        <f t="shared" ref="Z39:Z40" si="14">IF(X39="",L39,IF(OR(L39-X39=0,L39-X39&lt;0),"-",L39-X39))</f>
        <v/>
      </c>
      <c r="AB39" s="146"/>
    </row>
    <row r="40" spans="2:28">
      <c r="B40" s="134"/>
      <c r="C40" s="149" t="s">
        <v>36</v>
      </c>
      <c r="D40" s="147"/>
      <c r="E40" s="134" t="s">
        <v>16</v>
      </c>
      <c r="F40" s="136"/>
      <c r="G40" s="134" t="s">
        <v>17</v>
      </c>
      <c r="H40" s="136"/>
      <c r="I40" s="137" t="s">
        <v>37</v>
      </c>
      <c r="J40" s="136">
        <v>0</v>
      </c>
      <c r="K40" s="138" t="s">
        <v>2</v>
      </c>
      <c r="L40" s="141" t="str">
        <f t="shared" si="8"/>
        <v/>
      </c>
      <c r="N40" s="139">
        <f t="shared" si="9"/>
        <v>0.29166666666666669</v>
      </c>
      <c r="O40" s="128" t="s">
        <v>17</v>
      </c>
      <c r="P40" s="139">
        <f t="shared" si="10"/>
        <v>0.83333333333333337</v>
      </c>
      <c r="R40" s="142" t="str">
        <f t="shared" si="11"/>
        <v/>
      </c>
      <c r="S40" s="128" t="s">
        <v>17</v>
      </c>
      <c r="T40" s="142" t="str">
        <f t="shared" si="12"/>
        <v/>
      </c>
      <c r="U40" s="140" t="s">
        <v>37</v>
      </c>
      <c r="V40" s="136">
        <v>0</v>
      </c>
      <c r="W40" s="129" t="s">
        <v>2</v>
      </c>
      <c r="X40" s="141" t="str">
        <f t="shared" si="13"/>
        <v/>
      </c>
      <c r="Z40" s="141" t="str">
        <f t="shared" si="14"/>
        <v/>
      </c>
      <c r="AB40" s="146"/>
    </row>
    <row r="41" spans="2:28">
      <c r="B41" s="134"/>
      <c r="C41" s="143" t="s">
        <v>36</v>
      </c>
      <c r="D41" s="147" t="str">
        <f>C39</f>
        <v>明入</v>
      </c>
      <c r="E41" s="134" t="s">
        <v>16</v>
      </c>
      <c r="F41" s="136" t="s">
        <v>36</v>
      </c>
      <c r="G41" s="134" t="s">
        <v>17</v>
      </c>
      <c r="H41" s="136" t="s">
        <v>36</v>
      </c>
      <c r="I41" s="137" t="s">
        <v>37</v>
      </c>
      <c r="J41" s="136" t="s">
        <v>36</v>
      </c>
      <c r="K41" s="138" t="s">
        <v>2</v>
      </c>
      <c r="L41" s="141" t="str">
        <f>IF(OR(L39="",L40=""),"",L39+L40)</f>
        <v/>
      </c>
      <c r="N41" s="139" t="s">
        <v>36</v>
      </c>
      <c r="O41" s="128" t="s">
        <v>17</v>
      </c>
      <c r="P41" s="139" t="s">
        <v>36</v>
      </c>
      <c r="R41" s="142" t="str">
        <f t="shared" si="11"/>
        <v/>
      </c>
      <c r="S41" s="128" t="s">
        <v>17</v>
      </c>
      <c r="T41" s="142" t="str">
        <f t="shared" si="12"/>
        <v>-</v>
      </c>
      <c r="U41" s="140" t="s">
        <v>37</v>
      </c>
      <c r="V41" s="136" t="s">
        <v>137</v>
      </c>
      <c r="W41" s="129" t="s">
        <v>2</v>
      </c>
      <c r="X41" s="141" t="str">
        <f>IF(OR(X39="",X40=""),"",X39+X40)</f>
        <v/>
      </c>
      <c r="Z41" s="141" t="str">
        <f>IF(X41="",L41,IF(OR(L41-X41=0,L41-X41&lt;0),"-",L41-X41))</f>
        <v/>
      </c>
      <c r="AB41" s="146" t="s">
        <v>138</v>
      </c>
    </row>
    <row r="42" spans="2:28">
      <c r="B42" s="134"/>
      <c r="C42" s="148" t="s">
        <v>130</v>
      </c>
      <c r="D42" s="147"/>
      <c r="E42" s="134" t="s">
        <v>16</v>
      </c>
      <c r="F42" s="136"/>
      <c r="G42" s="134" t="s">
        <v>17</v>
      </c>
      <c r="H42" s="136"/>
      <c r="I42" s="137" t="s">
        <v>37</v>
      </c>
      <c r="J42" s="136">
        <v>0</v>
      </c>
      <c r="K42" s="138" t="s">
        <v>2</v>
      </c>
      <c r="L42" s="141" t="str">
        <f t="shared" ref="L42:L43" si="15">IF(OR(F42="",H42=""),"",(H42+IF(F42&gt;H42,1,0)-F42-J42)*24)</f>
        <v/>
      </c>
      <c r="N42" s="139">
        <f t="shared" si="9"/>
        <v>0.29166666666666669</v>
      </c>
      <c r="O42" s="128" t="s">
        <v>17</v>
      </c>
      <c r="P42" s="139">
        <f t="shared" si="10"/>
        <v>0.83333333333333337</v>
      </c>
      <c r="R42" s="142" t="str">
        <f t="shared" si="11"/>
        <v/>
      </c>
      <c r="S42" s="128" t="s">
        <v>17</v>
      </c>
      <c r="T42" s="142" t="str">
        <f t="shared" si="12"/>
        <v/>
      </c>
      <c r="U42" s="140" t="s">
        <v>37</v>
      </c>
      <c r="V42" s="136">
        <v>0</v>
      </c>
      <c r="W42" s="129" t="s">
        <v>2</v>
      </c>
      <c r="X42" s="141" t="str">
        <f t="shared" ref="X42:X43" si="16">IF(R42="","",IF((T42+IF(R42&gt;T42,1,0)-R42-V42)*24=0,"",(T42+IF(R42&gt;T42,1,0)-R42-V42)*24))</f>
        <v/>
      </c>
      <c r="Z42" s="141" t="str">
        <f t="shared" ref="Z42:Z43" si="17">IF(X42="",L42,IF(OR(L42-X42=0,L42-X42&lt;0),"-",L42-X42))</f>
        <v/>
      </c>
      <c r="AB42" s="146"/>
    </row>
    <row r="43" spans="2:28">
      <c r="B43" s="134">
        <v>35</v>
      </c>
      <c r="C43" s="149" t="s">
        <v>36</v>
      </c>
      <c r="D43" s="147"/>
      <c r="E43" s="134" t="s">
        <v>16</v>
      </c>
      <c r="F43" s="136"/>
      <c r="G43" s="134" t="s">
        <v>17</v>
      </c>
      <c r="H43" s="136"/>
      <c r="I43" s="137" t="s">
        <v>37</v>
      </c>
      <c r="J43" s="136">
        <v>0</v>
      </c>
      <c r="K43" s="138" t="s">
        <v>2</v>
      </c>
      <c r="L43" s="141" t="str">
        <f t="shared" si="15"/>
        <v/>
      </c>
      <c r="N43" s="139">
        <f t="shared" si="9"/>
        <v>0.29166666666666669</v>
      </c>
      <c r="O43" s="128" t="s">
        <v>17</v>
      </c>
      <c r="P43" s="139">
        <f t="shared" si="10"/>
        <v>0.83333333333333337</v>
      </c>
      <c r="R43" s="142" t="str">
        <f t="shared" si="11"/>
        <v/>
      </c>
      <c r="S43" s="128" t="s">
        <v>17</v>
      </c>
      <c r="T43" s="142" t="str">
        <f t="shared" si="12"/>
        <v/>
      </c>
      <c r="U43" s="140" t="s">
        <v>37</v>
      </c>
      <c r="V43" s="136">
        <v>0</v>
      </c>
      <c r="W43" s="129" t="s">
        <v>2</v>
      </c>
      <c r="X43" s="141" t="str">
        <f t="shared" si="16"/>
        <v/>
      </c>
      <c r="Z43" s="141" t="str">
        <f t="shared" si="17"/>
        <v/>
      </c>
      <c r="AB43" s="146"/>
    </row>
    <row r="44" spans="2:28">
      <c r="B44" s="134"/>
      <c r="C44" s="143" t="s">
        <v>36</v>
      </c>
      <c r="D44" s="147" t="str">
        <f>C42</f>
        <v>ah</v>
      </c>
      <c r="E44" s="134" t="s">
        <v>16</v>
      </c>
      <c r="F44" s="136" t="s">
        <v>36</v>
      </c>
      <c r="G44" s="134" t="s">
        <v>17</v>
      </c>
      <c r="H44" s="136" t="s">
        <v>36</v>
      </c>
      <c r="I44" s="137" t="s">
        <v>37</v>
      </c>
      <c r="J44" s="136" t="s">
        <v>36</v>
      </c>
      <c r="K44" s="138" t="s">
        <v>2</v>
      </c>
      <c r="L44" s="141" t="str">
        <f>IF(OR(L42="",L43=""),"",L42+L43)</f>
        <v/>
      </c>
      <c r="N44" s="139" t="s">
        <v>36</v>
      </c>
      <c r="O44" s="128" t="s">
        <v>17</v>
      </c>
      <c r="P44" s="139" t="s">
        <v>36</v>
      </c>
      <c r="R44" s="142" t="str">
        <f t="shared" si="11"/>
        <v/>
      </c>
      <c r="S44" s="128" t="s">
        <v>17</v>
      </c>
      <c r="T44" s="142" t="str">
        <f t="shared" si="12"/>
        <v>-</v>
      </c>
      <c r="U44" s="140" t="s">
        <v>37</v>
      </c>
      <c r="V44" s="136" t="s">
        <v>137</v>
      </c>
      <c r="W44" s="129" t="s">
        <v>2</v>
      </c>
      <c r="X44" s="141" t="str">
        <f>IF(OR(X42="",X43=""),"",X42+X43)</f>
        <v/>
      </c>
      <c r="Z44" s="141" t="str">
        <f>IF(X44="",L44,IF(OR(L44-X44=0,L44-X44&lt;0),"-",L44-X44))</f>
        <v/>
      </c>
      <c r="AB44" s="146" t="s">
        <v>139</v>
      </c>
    </row>
    <row r="45" spans="2:28">
      <c r="B45" s="134"/>
      <c r="C45" s="148" t="s">
        <v>131</v>
      </c>
      <c r="D45" s="147"/>
      <c r="E45" s="134" t="s">
        <v>16</v>
      </c>
      <c r="F45" s="136"/>
      <c r="G45" s="134" t="s">
        <v>17</v>
      </c>
      <c r="H45" s="136"/>
      <c r="I45" s="137" t="s">
        <v>37</v>
      </c>
      <c r="J45" s="136">
        <v>0</v>
      </c>
      <c r="K45" s="138" t="s">
        <v>2</v>
      </c>
      <c r="L45" s="141" t="str">
        <f t="shared" ref="L45:L46" si="18">IF(OR(F45="",H45=""),"",(H45+IF(F45&gt;H45,1,0)-F45-J45)*24)</f>
        <v/>
      </c>
      <c r="N45" s="139">
        <f t="shared" si="9"/>
        <v>0.29166666666666669</v>
      </c>
      <c r="O45" s="128" t="s">
        <v>17</v>
      </c>
      <c r="P45" s="139">
        <f t="shared" si="10"/>
        <v>0.83333333333333337</v>
      </c>
      <c r="R45" s="142" t="str">
        <f t="shared" si="11"/>
        <v/>
      </c>
      <c r="S45" s="128" t="s">
        <v>17</v>
      </c>
      <c r="T45" s="142" t="str">
        <f t="shared" si="12"/>
        <v/>
      </c>
      <c r="U45" s="140" t="s">
        <v>37</v>
      </c>
      <c r="V45" s="136">
        <v>0</v>
      </c>
      <c r="W45" s="129" t="s">
        <v>2</v>
      </c>
      <c r="X45" s="141" t="str">
        <f t="shared" ref="X45:X46" si="19">IF(R45="","",IF((T45+IF(R45&gt;T45,1,0)-R45-V45)*24=0,"",(T45+IF(R45&gt;T45,1,0)-R45-V45)*24))</f>
        <v/>
      </c>
      <c r="Z45" s="141" t="str">
        <f t="shared" ref="Z45:Z46" si="20">IF(X45="",L45,IF(OR(L45-X45=0,L45-X45&lt;0),"-",L45-X45))</f>
        <v/>
      </c>
      <c r="AB45" s="146"/>
    </row>
    <row r="46" spans="2:28">
      <c r="B46" s="134">
        <v>36</v>
      </c>
      <c r="C46" s="149" t="s">
        <v>36</v>
      </c>
      <c r="D46" s="147"/>
      <c r="E46" s="134" t="s">
        <v>16</v>
      </c>
      <c r="F46" s="136"/>
      <c r="G46" s="134" t="s">
        <v>17</v>
      </c>
      <c r="H46" s="136"/>
      <c r="I46" s="137" t="s">
        <v>37</v>
      </c>
      <c r="J46" s="136">
        <v>0</v>
      </c>
      <c r="K46" s="138" t="s">
        <v>2</v>
      </c>
      <c r="L46" s="141" t="str">
        <f t="shared" si="18"/>
        <v/>
      </c>
      <c r="N46" s="139">
        <f t="shared" si="9"/>
        <v>0.29166666666666669</v>
      </c>
      <c r="O46" s="128" t="s">
        <v>17</v>
      </c>
      <c r="P46" s="139">
        <f t="shared" si="10"/>
        <v>0.83333333333333337</v>
      </c>
      <c r="R46" s="142" t="str">
        <f t="shared" si="11"/>
        <v/>
      </c>
      <c r="S46" s="128" t="s">
        <v>17</v>
      </c>
      <c r="T46" s="142" t="str">
        <f t="shared" si="12"/>
        <v/>
      </c>
      <c r="U46" s="140" t="s">
        <v>37</v>
      </c>
      <c r="V46" s="136">
        <v>0</v>
      </c>
      <c r="W46" s="129" t="s">
        <v>2</v>
      </c>
      <c r="X46" s="141" t="str">
        <f t="shared" si="19"/>
        <v/>
      </c>
      <c r="Z46" s="141" t="str">
        <f t="shared" si="20"/>
        <v/>
      </c>
      <c r="AB46" s="146"/>
    </row>
    <row r="47" spans="2:28">
      <c r="B47" s="134"/>
      <c r="C47" s="143" t="s">
        <v>36</v>
      </c>
      <c r="D47" s="147" t="str">
        <f>C45</f>
        <v>ai</v>
      </c>
      <c r="E47" s="134" t="s">
        <v>16</v>
      </c>
      <c r="F47" s="136" t="s">
        <v>36</v>
      </c>
      <c r="G47" s="134" t="s">
        <v>17</v>
      </c>
      <c r="H47" s="136" t="s">
        <v>36</v>
      </c>
      <c r="I47" s="137" t="s">
        <v>37</v>
      </c>
      <c r="J47" s="136" t="s">
        <v>36</v>
      </c>
      <c r="K47" s="138" t="s">
        <v>2</v>
      </c>
      <c r="L47" s="141" t="str">
        <f>IF(OR(L45="",L46=""),"",L45+L46)</f>
        <v/>
      </c>
      <c r="N47" s="139" t="s">
        <v>36</v>
      </c>
      <c r="O47" s="128" t="s">
        <v>17</v>
      </c>
      <c r="P47" s="139" t="s">
        <v>36</v>
      </c>
      <c r="R47" s="142" t="str">
        <f t="shared" si="11"/>
        <v/>
      </c>
      <c r="S47" s="128" t="s">
        <v>17</v>
      </c>
      <c r="T47" s="142" t="str">
        <f t="shared" si="12"/>
        <v>-</v>
      </c>
      <c r="U47" s="140" t="s">
        <v>37</v>
      </c>
      <c r="V47" s="136" t="s">
        <v>137</v>
      </c>
      <c r="W47" s="129" t="s">
        <v>2</v>
      </c>
      <c r="X47" s="141" t="str">
        <f>IF(OR(X45="",X46=""),"",X45+X46)</f>
        <v/>
      </c>
      <c r="Z47" s="141" t="str">
        <f>IF(X47="",L47,IF(OR(L47-X47=0,L47-X47&lt;0),"-",L47-X47))</f>
        <v/>
      </c>
      <c r="AB47" s="146" t="s">
        <v>139</v>
      </c>
    </row>
    <row r="49" spans="3:4">
      <c r="C49" s="130" t="s">
        <v>142</v>
      </c>
      <c r="D49" s="130"/>
    </row>
    <row r="50" spans="3:4">
      <c r="C50" s="130" t="s">
        <v>143</v>
      </c>
      <c r="D50" s="130"/>
    </row>
    <row r="51" spans="3:4">
      <c r="C51" s="130" t="s">
        <v>140</v>
      </c>
      <c r="D51" s="130"/>
    </row>
    <row r="52" spans="3:4">
      <c r="C52" s="130" t="s">
        <v>141</v>
      </c>
      <c r="D52" s="130"/>
    </row>
    <row r="53" spans="3:4">
      <c r="C53" s="289" t="s">
        <v>219</v>
      </c>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23"/>
  <sheetViews>
    <sheetView topLeftCell="A61" workbookViewId="0">
      <selection activeCell="A53" sqref="A53:XFD53"/>
    </sheetView>
  </sheetViews>
  <sheetFormatPr defaultRowHeight="18.75"/>
  <cols>
    <col min="1" max="1" width="1.375" style="37" customWidth="1"/>
    <col min="2" max="3" width="9" style="37"/>
    <col min="4" max="4" width="40.625" style="37" customWidth="1"/>
    <col min="5" max="16384" width="9" style="37"/>
  </cols>
  <sheetData>
    <row r="1" spans="2:11">
      <c r="B1" s="37" t="s">
        <v>92</v>
      </c>
      <c r="D1" s="86"/>
      <c r="E1" s="86"/>
      <c r="F1" s="86"/>
    </row>
    <row r="2" spans="2:11" s="88" customFormat="1" ht="20.25" customHeight="1">
      <c r="B2" s="87" t="s">
        <v>152</v>
      </c>
      <c r="C2" s="87"/>
      <c r="D2" s="86"/>
      <c r="E2" s="86"/>
      <c r="F2" s="86"/>
    </row>
    <row r="3" spans="2:11" s="88" customFormat="1" ht="20.25" customHeight="1">
      <c r="B3" s="87"/>
      <c r="C3" s="87"/>
      <c r="D3" s="86"/>
      <c r="E3" s="86"/>
      <c r="F3" s="86"/>
    </row>
    <row r="4" spans="2:11" s="93" customFormat="1" ht="20.25" customHeight="1">
      <c r="B4" s="102"/>
      <c r="C4" s="86" t="s">
        <v>212</v>
      </c>
      <c r="D4" s="86"/>
      <c r="F4" s="493" t="s">
        <v>119</v>
      </c>
      <c r="G4" s="493"/>
      <c r="H4" s="493"/>
      <c r="I4" s="493"/>
      <c r="J4" s="493"/>
      <c r="K4" s="493"/>
    </row>
    <row r="5" spans="2:11" s="93" customFormat="1" ht="20.25" customHeight="1">
      <c r="B5" s="103"/>
      <c r="C5" s="86" t="s">
        <v>120</v>
      </c>
      <c r="D5" s="86"/>
      <c r="F5" s="493"/>
      <c r="G5" s="493"/>
      <c r="H5" s="493"/>
      <c r="I5" s="493"/>
      <c r="J5" s="493"/>
      <c r="K5" s="493"/>
    </row>
    <row r="6" spans="2:11" s="88" customFormat="1" ht="20.25" customHeight="1">
      <c r="B6" s="90" t="s">
        <v>115</v>
      </c>
      <c r="C6" s="86"/>
      <c r="D6" s="86"/>
      <c r="E6" s="89"/>
      <c r="F6" s="91"/>
    </row>
    <row r="7" spans="2:11" s="88" customFormat="1" ht="20.25" customHeight="1">
      <c r="B7" s="87"/>
      <c r="C7" s="87"/>
      <c r="D7" s="86"/>
      <c r="E7" s="89"/>
      <c r="F7" s="91"/>
    </row>
    <row r="8" spans="2:11" s="88" customFormat="1" ht="20.25" customHeight="1">
      <c r="B8" s="86" t="s">
        <v>93</v>
      </c>
      <c r="C8" s="87"/>
      <c r="D8" s="86"/>
      <c r="E8" s="89"/>
      <c r="F8" s="91"/>
    </row>
    <row r="9" spans="2:11" s="88" customFormat="1" ht="20.25" customHeight="1">
      <c r="B9" s="87"/>
      <c r="C9" s="87"/>
      <c r="D9" s="86"/>
      <c r="E9" s="86"/>
      <c r="F9" s="86"/>
    </row>
    <row r="10" spans="2:11" s="88" customFormat="1" ht="20.25" customHeight="1">
      <c r="B10" s="296" t="s">
        <v>232</v>
      </c>
      <c r="C10" s="87"/>
      <c r="D10" s="86"/>
      <c r="E10" s="86"/>
      <c r="F10" s="86"/>
    </row>
    <row r="11" spans="2:11" s="88" customFormat="1" ht="20.25" customHeight="1">
      <c r="B11" s="290"/>
      <c r="C11" s="87"/>
      <c r="D11" s="86"/>
      <c r="E11" s="86"/>
      <c r="F11" s="86"/>
    </row>
    <row r="12" spans="2:11" s="269" customFormat="1" ht="20.25" customHeight="1">
      <c r="B12" s="296" t="s">
        <v>233</v>
      </c>
      <c r="C12" s="297"/>
      <c r="D12" s="266"/>
    </row>
    <row r="13" spans="2:11" s="88" customFormat="1" ht="20.25" customHeight="1">
      <c r="B13" s="86"/>
      <c r="C13" s="87"/>
      <c r="D13" s="86"/>
    </row>
    <row r="14" spans="2:11" s="88" customFormat="1" ht="20.25" customHeight="1">
      <c r="B14" s="86" t="s">
        <v>146</v>
      </c>
      <c r="C14" s="87"/>
      <c r="D14" s="86"/>
    </row>
    <row r="15" spans="2:11" s="88" customFormat="1" ht="20.25" customHeight="1">
      <c r="B15" s="86"/>
      <c r="C15" s="87"/>
      <c r="D15" s="86"/>
    </row>
    <row r="16" spans="2:11" s="88" customFormat="1" ht="20.25" customHeight="1">
      <c r="B16" s="86" t="s">
        <v>172</v>
      </c>
      <c r="C16" s="87"/>
      <c r="D16" s="86"/>
    </row>
    <row r="17" spans="2:4" s="88" customFormat="1" ht="20.25" customHeight="1">
      <c r="B17" s="86" t="s">
        <v>170</v>
      </c>
      <c r="C17" s="87"/>
      <c r="D17" s="86"/>
    </row>
    <row r="18" spans="2:4" s="88" customFormat="1" ht="20.25" customHeight="1">
      <c r="B18" s="86" t="s">
        <v>171</v>
      </c>
      <c r="C18" s="87"/>
      <c r="D18" s="86"/>
    </row>
    <row r="19" spans="2:4" s="88" customFormat="1" ht="20.25" customHeight="1">
      <c r="B19" s="86"/>
      <c r="C19" s="87"/>
      <c r="D19" s="86"/>
    </row>
    <row r="20" spans="2:4" s="88" customFormat="1" ht="20.25" customHeight="1">
      <c r="B20" s="86" t="s">
        <v>173</v>
      </c>
      <c r="C20" s="87"/>
      <c r="D20" s="86"/>
    </row>
    <row r="21" spans="2:4" s="88" customFormat="1" ht="20.25" customHeight="1">
      <c r="B21" s="86" t="s">
        <v>155</v>
      </c>
      <c r="C21" s="87"/>
      <c r="D21" s="86"/>
    </row>
    <row r="22" spans="2:4" s="88" customFormat="1" ht="20.25" customHeight="1">
      <c r="B22" s="86"/>
      <c r="C22" s="87"/>
      <c r="D22" s="86"/>
    </row>
    <row r="23" spans="2:4" s="88" customFormat="1" ht="20.25" customHeight="1">
      <c r="B23" s="86" t="s">
        <v>174</v>
      </c>
      <c r="C23" s="87"/>
      <c r="D23" s="86"/>
    </row>
    <row r="24" spans="2:4" s="88" customFormat="1" ht="20.25" customHeight="1">
      <c r="B24" s="86"/>
      <c r="C24" s="87"/>
      <c r="D24" s="86"/>
    </row>
    <row r="25" spans="2:4" s="88" customFormat="1" ht="17.25" customHeight="1">
      <c r="B25" s="86" t="s">
        <v>175</v>
      </c>
      <c r="C25" s="86"/>
      <c r="D25" s="86"/>
    </row>
    <row r="26" spans="2:4" s="88" customFormat="1" ht="17.25" customHeight="1">
      <c r="B26" s="86" t="s">
        <v>94</v>
      </c>
      <c r="C26" s="86"/>
      <c r="D26" s="86"/>
    </row>
    <row r="27" spans="2:4" s="88" customFormat="1" ht="17.25" customHeight="1">
      <c r="B27" s="86"/>
      <c r="C27" s="86"/>
      <c r="D27" s="86"/>
    </row>
    <row r="28" spans="2:4" s="88" customFormat="1" ht="17.25" customHeight="1">
      <c r="B28" s="86"/>
      <c r="C28" s="62" t="s">
        <v>20</v>
      </c>
      <c r="D28" s="62" t="s">
        <v>3</v>
      </c>
    </row>
    <row r="29" spans="2:4" s="88" customFormat="1" ht="17.25" customHeight="1">
      <c r="B29" s="86"/>
      <c r="C29" s="62">
        <v>1</v>
      </c>
      <c r="D29" s="92" t="s">
        <v>73</v>
      </c>
    </row>
    <row r="30" spans="2:4" s="88" customFormat="1" ht="17.25" customHeight="1">
      <c r="B30" s="86"/>
      <c r="C30" s="62">
        <v>2</v>
      </c>
      <c r="D30" s="92" t="s">
        <v>82</v>
      </c>
    </row>
    <row r="31" spans="2:4" s="88" customFormat="1" ht="17.25" customHeight="1">
      <c r="B31" s="86"/>
      <c r="C31" s="62">
        <v>3</v>
      </c>
      <c r="D31" s="92" t="s">
        <v>79</v>
      </c>
    </row>
    <row r="32" spans="2:4" s="88" customFormat="1" ht="17.25" customHeight="1">
      <c r="B32" s="86"/>
      <c r="C32" s="89"/>
      <c r="D32" s="91"/>
    </row>
    <row r="33" spans="2:25" s="88" customFormat="1" ht="17.25" customHeight="1">
      <c r="B33" s="86" t="s">
        <v>176</v>
      </c>
      <c r="C33" s="86"/>
      <c r="D33" s="86"/>
      <c r="E33" s="93"/>
      <c r="F33" s="93"/>
    </row>
    <row r="34" spans="2:25" s="88" customFormat="1" ht="17.25" customHeight="1">
      <c r="B34" s="86" t="s">
        <v>95</v>
      </c>
      <c r="C34" s="86"/>
      <c r="D34" s="86"/>
      <c r="E34" s="93"/>
      <c r="F34" s="93"/>
    </row>
    <row r="35" spans="2:25" s="88" customFormat="1" ht="17.25" customHeight="1">
      <c r="B35" s="86"/>
      <c r="C35" s="86"/>
      <c r="D35" s="86"/>
      <c r="E35" s="93"/>
      <c r="F35" s="93"/>
      <c r="G35" s="94"/>
      <c r="H35" s="94"/>
      <c r="J35" s="94"/>
      <c r="K35" s="94"/>
      <c r="L35" s="94"/>
      <c r="M35" s="94"/>
      <c r="N35" s="94"/>
      <c r="O35" s="94"/>
      <c r="R35" s="94"/>
      <c r="S35" s="94"/>
      <c r="T35" s="94"/>
      <c r="W35" s="94"/>
      <c r="X35" s="94"/>
      <c r="Y35" s="94"/>
    </row>
    <row r="36" spans="2:25" s="88" customFormat="1" ht="17.25" customHeight="1">
      <c r="B36" s="86"/>
      <c r="C36" s="62" t="s">
        <v>4</v>
      </c>
      <c r="D36" s="62" t="s">
        <v>5</v>
      </c>
      <c r="E36" s="93"/>
      <c r="F36" s="93"/>
      <c r="G36" s="94"/>
      <c r="H36" s="94"/>
      <c r="J36" s="94"/>
      <c r="K36" s="94"/>
      <c r="L36" s="94"/>
      <c r="M36" s="94"/>
      <c r="N36" s="94"/>
      <c r="O36" s="94"/>
      <c r="R36" s="94"/>
      <c r="S36" s="94"/>
      <c r="T36" s="94"/>
      <c r="W36" s="94"/>
      <c r="X36" s="94"/>
      <c r="Y36" s="94"/>
    </row>
    <row r="37" spans="2:25" s="88" customFormat="1" ht="17.25" customHeight="1">
      <c r="B37" s="86"/>
      <c r="C37" s="62" t="s">
        <v>6</v>
      </c>
      <c r="D37" s="92" t="s">
        <v>96</v>
      </c>
      <c r="E37" s="93"/>
      <c r="F37" s="93"/>
      <c r="G37" s="94"/>
      <c r="H37" s="94"/>
      <c r="J37" s="94"/>
      <c r="K37" s="94"/>
      <c r="L37" s="94"/>
      <c r="M37" s="94"/>
      <c r="N37" s="94"/>
      <c r="O37" s="94"/>
      <c r="R37" s="94"/>
      <c r="S37" s="94"/>
      <c r="T37" s="94"/>
      <c r="W37" s="94"/>
      <c r="X37" s="94"/>
      <c r="Y37" s="94"/>
    </row>
    <row r="38" spans="2:25" s="88" customFormat="1" ht="17.25" customHeight="1">
      <c r="B38" s="86"/>
      <c r="C38" s="62" t="s">
        <v>7</v>
      </c>
      <c r="D38" s="92" t="s">
        <v>97</v>
      </c>
      <c r="E38" s="93"/>
      <c r="F38" s="93"/>
      <c r="G38" s="94"/>
      <c r="H38" s="94"/>
      <c r="J38" s="94"/>
      <c r="K38" s="94"/>
      <c r="L38" s="94"/>
      <c r="M38" s="94"/>
      <c r="N38" s="94"/>
      <c r="O38" s="94"/>
      <c r="R38" s="94"/>
      <c r="S38" s="94"/>
      <c r="T38" s="94"/>
      <c r="W38" s="94"/>
      <c r="X38" s="94"/>
      <c r="Y38" s="94"/>
    </row>
    <row r="39" spans="2:25" s="88" customFormat="1" ht="17.25" customHeight="1">
      <c r="B39" s="86"/>
      <c r="C39" s="62" t="s">
        <v>8</v>
      </c>
      <c r="D39" s="92" t="s">
        <v>98</v>
      </c>
      <c r="E39" s="93"/>
      <c r="F39" s="93"/>
      <c r="G39" s="94"/>
      <c r="H39" s="94"/>
      <c r="J39" s="94"/>
      <c r="K39" s="94"/>
      <c r="L39" s="94"/>
      <c r="M39" s="94"/>
      <c r="N39" s="94"/>
      <c r="O39" s="94"/>
      <c r="R39" s="94"/>
      <c r="S39" s="94"/>
      <c r="T39" s="94"/>
      <c r="W39" s="94"/>
      <c r="X39" s="94"/>
      <c r="Y39" s="94"/>
    </row>
    <row r="40" spans="2:25" s="88" customFormat="1" ht="17.25" customHeight="1">
      <c r="B40" s="86"/>
      <c r="C40" s="62" t="s">
        <v>9</v>
      </c>
      <c r="D40" s="92" t="s">
        <v>116</v>
      </c>
      <c r="E40" s="93"/>
      <c r="F40" s="93"/>
      <c r="G40" s="94"/>
      <c r="H40" s="94"/>
      <c r="J40" s="94"/>
      <c r="K40" s="94"/>
      <c r="L40" s="94"/>
      <c r="M40" s="94"/>
      <c r="N40" s="94"/>
      <c r="O40" s="94"/>
      <c r="R40" s="94"/>
      <c r="S40" s="94"/>
      <c r="T40" s="94"/>
      <c r="W40" s="94"/>
      <c r="X40" s="94"/>
      <c r="Y40" s="94"/>
    </row>
    <row r="41" spans="2:25" s="88" customFormat="1" ht="17.25" customHeight="1">
      <c r="B41" s="86"/>
      <c r="C41" s="86"/>
      <c r="D41" s="86"/>
      <c r="E41" s="93"/>
      <c r="F41" s="93"/>
      <c r="G41" s="94"/>
      <c r="H41" s="94"/>
      <c r="J41" s="94"/>
      <c r="K41" s="94"/>
      <c r="L41" s="94"/>
      <c r="M41" s="94"/>
      <c r="N41" s="94"/>
      <c r="O41" s="94"/>
      <c r="R41" s="94"/>
      <c r="S41" s="94"/>
      <c r="T41" s="94"/>
      <c r="W41" s="94"/>
      <c r="X41" s="94"/>
      <c r="Y41" s="94"/>
    </row>
    <row r="42" spans="2:25" s="88" customFormat="1" ht="17.25" customHeight="1">
      <c r="B42" s="86"/>
      <c r="C42" s="95" t="s">
        <v>10</v>
      </c>
      <c r="D42" s="86"/>
      <c r="E42" s="93"/>
      <c r="F42" s="93"/>
      <c r="G42" s="94"/>
      <c r="H42" s="94"/>
      <c r="J42" s="94"/>
      <c r="K42" s="94"/>
      <c r="L42" s="94"/>
      <c r="M42" s="94"/>
      <c r="N42" s="94"/>
      <c r="O42" s="94"/>
      <c r="R42" s="94"/>
      <c r="S42" s="94"/>
      <c r="T42" s="94"/>
      <c r="W42" s="94"/>
      <c r="X42" s="94"/>
      <c r="Y42" s="94"/>
    </row>
    <row r="43" spans="2:25" s="88" customFormat="1" ht="17.25" customHeight="1">
      <c r="B43" s="93"/>
      <c r="C43" s="86" t="s">
        <v>99</v>
      </c>
      <c r="D43" s="93"/>
      <c r="E43" s="93"/>
      <c r="F43" s="95"/>
      <c r="G43" s="94"/>
      <c r="H43" s="94"/>
      <c r="J43" s="94"/>
      <c r="K43" s="94"/>
      <c r="L43" s="94"/>
      <c r="M43" s="94"/>
      <c r="N43" s="94"/>
      <c r="O43" s="94"/>
      <c r="R43" s="94"/>
      <c r="S43" s="94"/>
      <c r="T43" s="94"/>
      <c r="W43" s="94"/>
      <c r="X43" s="94"/>
      <c r="Y43" s="94"/>
    </row>
    <row r="44" spans="2:25" s="88" customFormat="1" ht="17.25" customHeight="1">
      <c r="B44" s="93"/>
      <c r="C44" s="86" t="s">
        <v>220</v>
      </c>
      <c r="D44" s="93"/>
      <c r="E44" s="93"/>
      <c r="F44" s="86"/>
      <c r="G44" s="94"/>
      <c r="H44" s="94"/>
      <c r="J44" s="94"/>
      <c r="K44" s="94"/>
      <c r="L44" s="94"/>
      <c r="M44" s="94"/>
      <c r="N44" s="94"/>
      <c r="O44" s="94"/>
      <c r="R44" s="94"/>
      <c r="S44" s="94"/>
      <c r="T44" s="94"/>
      <c r="W44" s="94"/>
      <c r="X44" s="94"/>
      <c r="Y44" s="94"/>
    </row>
    <row r="45" spans="2:25" s="88" customFormat="1" ht="17.25" customHeight="1">
      <c r="B45" s="93"/>
      <c r="C45" s="95" t="s">
        <v>224</v>
      </c>
      <c r="D45" s="267"/>
      <c r="E45" s="267"/>
      <c r="F45" s="266"/>
      <c r="G45" s="268"/>
      <c r="H45" s="268"/>
      <c r="I45" s="269"/>
      <c r="J45" s="268"/>
      <c r="K45" s="268"/>
      <c r="L45" s="268"/>
      <c r="M45" s="268"/>
      <c r="N45" s="94"/>
      <c r="O45" s="94"/>
      <c r="R45" s="94"/>
      <c r="S45" s="94"/>
      <c r="T45" s="94"/>
      <c r="W45" s="94"/>
      <c r="X45" s="94"/>
      <c r="Y45" s="94"/>
    </row>
    <row r="46" spans="2:25" s="88" customFormat="1" ht="17.25" customHeight="1">
      <c r="B46" s="93"/>
      <c r="C46" s="86" t="s">
        <v>234</v>
      </c>
      <c r="D46" s="267"/>
      <c r="E46" s="267"/>
      <c r="F46" s="266"/>
      <c r="G46" s="268"/>
      <c r="H46" s="268"/>
      <c r="I46" s="269"/>
      <c r="J46" s="268"/>
      <c r="K46" s="268"/>
      <c r="L46" s="268"/>
      <c r="M46" s="268"/>
      <c r="N46" s="94"/>
      <c r="O46" s="94"/>
      <c r="R46" s="94"/>
      <c r="S46" s="94"/>
      <c r="T46" s="94"/>
      <c r="W46" s="94"/>
      <c r="X46" s="94"/>
      <c r="Y46" s="94"/>
    </row>
    <row r="47" spans="2:25" s="88" customFormat="1" ht="17.25" customHeight="1">
      <c r="B47" s="93"/>
      <c r="C47" s="86" t="s">
        <v>235</v>
      </c>
      <c r="D47" s="267"/>
      <c r="E47" s="267"/>
      <c r="F47" s="266"/>
      <c r="G47" s="268"/>
      <c r="H47" s="268"/>
      <c r="I47" s="269"/>
      <c r="J47" s="268"/>
      <c r="K47" s="268"/>
      <c r="L47" s="268"/>
      <c r="M47" s="268"/>
      <c r="N47" s="94"/>
      <c r="O47" s="94"/>
      <c r="R47" s="94"/>
      <c r="S47" s="94"/>
      <c r="T47" s="94"/>
      <c r="W47" s="94"/>
      <c r="X47" s="94"/>
      <c r="Y47" s="94"/>
    </row>
    <row r="48" spans="2:25" s="88" customFormat="1" ht="17.25" customHeight="1">
      <c r="B48" s="93"/>
      <c r="C48" s="291" t="s">
        <v>225</v>
      </c>
      <c r="D48" s="267"/>
      <c r="E48" s="267"/>
      <c r="F48" s="266"/>
      <c r="G48" s="268"/>
      <c r="H48" s="268"/>
      <c r="I48" s="269"/>
      <c r="J48" s="268"/>
      <c r="K48" s="268"/>
      <c r="L48" s="268"/>
      <c r="M48" s="268"/>
      <c r="N48" s="94"/>
      <c r="O48" s="94"/>
      <c r="R48" s="94"/>
      <c r="S48" s="94"/>
      <c r="T48" s="94"/>
      <c r="W48" s="94"/>
      <c r="X48" s="94"/>
      <c r="Y48" s="94"/>
    </row>
    <row r="49" spans="2:45" s="88" customFormat="1" ht="17.25" customHeight="1">
      <c r="B49" s="93"/>
      <c r="C49" s="86" t="s">
        <v>226</v>
      </c>
      <c r="D49" s="267"/>
      <c r="E49" s="267"/>
      <c r="F49" s="266"/>
      <c r="G49" s="268"/>
      <c r="H49" s="268"/>
      <c r="I49" s="269"/>
      <c r="J49" s="268"/>
      <c r="K49" s="268"/>
      <c r="L49" s="268"/>
      <c r="M49" s="268"/>
      <c r="N49" s="94"/>
      <c r="O49" s="94"/>
      <c r="R49" s="94"/>
      <c r="S49" s="94"/>
      <c r="T49" s="94"/>
      <c r="W49" s="94"/>
      <c r="X49" s="94"/>
      <c r="Y49" s="94"/>
    </row>
    <row r="50" spans="2:45" s="88" customFormat="1" ht="17.25" customHeight="1">
      <c r="B50" s="86"/>
      <c r="C50" s="86"/>
      <c r="D50" s="86"/>
      <c r="E50" s="95"/>
      <c r="F50" s="94"/>
      <c r="G50" s="94"/>
      <c r="H50" s="94"/>
      <c r="J50" s="94"/>
      <c r="K50" s="94"/>
      <c r="L50" s="94"/>
      <c r="M50" s="94"/>
      <c r="N50" s="94"/>
      <c r="O50" s="94"/>
      <c r="R50" s="94"/>
      <c r="S50" s="94"/>
      <c r="T50" s="94"/>
      <c r="W50" s="94"/>
      <c r="X50" s="94"/>
      <c r="Y50" s="94"/>
    </row>
    <row r="51" spans="2:45" s="88" customFormat="1" ht="17.25" customHeight="1">
      <c r="B51" s="86" t="s">
        <v>177</v>
      </c>
      <c r="C51" s="86"/>
      <c r="D51" s="86"/>
    </row>
    <row r="52" spans="2:45" s="88" customFormat="1" ht="17.25" customHeight="1">
      <c r="B52" s="86" t="s">
        <v>100</v>
      </c>
      <c r="C52" s="86"/>
      <c r="D52" s="86"/>
      <c r="AH52" s="61"/>
      <c r="AI52" s="61"/>
      <c r="AJ52" s="61"/>
      <c r="AK52" s="61"/>
      <c r="AL52" s="61"/>
      <c r="AM52" s="61"/>
      <c r="AN52" s="61"/>
      <c r="AO52" s="61"/>
      <c r="AP52" s="61"/>
      <c r="AQ52" s="61"/>
      <c r="AR52" s="61"/>
      <c r="AS52" s="61"/>
    </row>
    <row r="53" spans="2:45" s="88" customFormat="1" ht="17.25" customHeight="1">
      <c r="F53" s="61"/>
    </row>
    <row r="54" spans="2:45" s="88" customFormat="1" ht="17.25" customHeight="1">
      <c r="B54" s="86" t="s">
        <v>178</v>
      </c>
      <c r="C54" s="86"/>
    </row>
    <row r="55" spans="2:45" s="88" customFormat="1" ht="17.25" customHeight="1">
      <c r="B55" s="86"/>
      <c r="C55" s="86"/>
    </row>
    <row r="56" spans="2:45" s="88" customFormat="1" ht="17.25" customHeight="1">
      <c r="B56" s="86" t="s">
        <v>179</v>
      </c>
      <c r="C56" s="86"/>
    </row>
    <row r="57" spans="2:45" s="88" customFormat="1" ht="17.25" customHeight="1">
      <c r="B57" s="86"/>
      <c r="C57" s="86"/>
    </row>
    <row r="58" spans="2:45" s="88" customFormat="1" ht="17.25" customHeight="1">
      <c r="B58" s="86" t="s">
        <v>180</v>
      </c>
      <c r="C58" s="86"/>
    </row>
    <row r="59" spans="2:45" s="88" customFormat="1" ht="17.25" customHeight="1">
      <c r="B59" s="86" t="s">
        <v>101</v>
      </c>
      <c r="C59" s="86"/>
    </row>
    <row r="60" spans="2:45" s="88" customFormat="1" ht="17.25" customHeight="1">
      <c r="B60" s="86"/>
      <c r="C60" s="86"/>
    </row>
    <row r="61" spans="2:45" s="88" customFormat="1" ht="17.25" customHeight="1">
      <c r="B61" s="86" t="s">
        <v>181</v>
      </c>
      <c r="C61" s="86"/>
      <c r="D61" s="86"/>
    </row>
    <row r="62" spans="2:45" s="88" customFormat="1" ht="17.25" customHeight="1">
      <c r="B62" s="86"/>
      <c r="C62" s="86"/>
      <c r="D62" s="86"/>
    </row>
    <row r="63" spans="2:45" s="88" customFormat="1" ht="17.25" customHeight="1">
      <c r="B63" s="292" t="s">
        <v>227</v>
      </c>
      <c r="C63" s="93"/>
      <c r="D63" s="86"/>
    </row>
    <row r="64" spans="2:45" s="88" customFormat="1" ht="17.25" customHeight="1">
      <c r="B64" s="93"/>
    </row>
    <row r="65" spans="2:71" s="88" customFormat="1" ht="17.25" customHeight="1">
      <c r="B65" s="88" t="s">
        <v>182</v>
      </c>
      <c r="E65" s="96"/>
      <c r="F65" s="96"/>
      <c r="G65" s="96"/>
      <c r="H65" s="96"/>
      <c r="I65" s="96"/>
      <c r="J65" s="96"/>
      <c r="K65" s="96"/>
      <c r="L65" s="101"/>
      <c r="M65" s="93" t="s">
        <v>102</v>
      </c>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row>
    <row r="66" spans="2:71" s="88" customFormat="1" ht="17.25" customHeight="1">
      <c r="B66" s="88" t="s">
        <v>228</v>
      </c>
      <c r="E66" s="96"/>
      <c r="F66" s="96"/>
      <c r="G66" s="96"/>
      <c r="H66" s="96"/>
      <c r="I66" s="96"/>
      <c r="J66" s="96"/>
      <c r="K66" s="96"/>
      <c r="L66" s="250"/>
      <c r="M66" s="93"/>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row>
    <row r="67" spans="2:71" s="88" customFormat="1" ht="17.25" customHeight="1">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row>
    <row r="68" spans="2:71" s="88" customFormat="1" ht="17.25" customHeight="1">
      <c r="B68" s="88" t="s">
        <v>184</v>
      </c>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row>
    <row r="69" spans="2:71" s="88" customFormat="1" ht="17.25" customHeight="1">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row>
    <row r="70" spans="2:71" s="88" customFormat="1" ht="17.25" customHeight="1">
      <c r="B70" s="88" t="s">
        <v>185</v>
      </c>
      <c r="BL70" s="97"/>
      <c r="BM70" s="98"/>
      <c r="BN70" s="97"/>
      <c r="BO70" s="97"/>
      <c r="BP70" s="97"/>
      <c r="BQ70" s="99"/>
      <c r="BR70" s="100"/>
      <c r="BS70" s="100"/>
    </row>
    <row r="71" spans="2:71" s="88" customFormat="1" ht="17.25" customHeight="1">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row>
    <row r="72" spans="2:71" ht="17.25" customHeight="1">
      <c r="B72" s="88" t="s">
        <v>186</v>
      </c>
    </row>
    <row r="73" spans="2:71" ht="17.25" customHeight="1">
      <c r="B73" s="88"/>
    </row>
    <row r="74" spans="2:71" ht="17.25" customHeight="1">
      <c r="B74" s="88" t="s">
        <v>229</v>
      </c>
    </row>
    <row r="75" spans="2:71" ht="17.25" customHeight="1">
      <c r="B75" s="88"/>
    </row>
    <row r="76" spans="2:71" ht="17.25" customHeight="1">
      <c r="B76" s="88" t="s">
        <v>201</v>
      </c>
    </row>
    <row r="77" spans="2:71" ht="17.25" customHeight="1">
      <c r="B77" s="88"/>
    </row>
    <row r="78" spans="2:71" ht="18.75" customHeight="1">
      <c r="B78" s="88" t="s">
        <v>202</v>
      </c>
    </row>
    <row r="79" spans="2:71" ht="15" customHeight="1">
      <c r="B79" s="88"/>
    </row>
    <row r="80" spans="2:71" ht="18.75" customHeight="1">
      <c r="B80" s="88" t="s">
        <v>203</v>
      </c>
    </row>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22"/>
  <sheetViews>
    <sheetView workbookViewId="0">
      <selection activeCell="C21" sqref="C21"/>
    </sheetView>
  </sheetViews>
  <sheetFormatPr defaultRowHeight="25.5"/>
  <cols>
    <col min="1" max="1" width="1.875" style="154" customWidth="1"/>
    <col min="2" max="2" width="11.5" style="154" customWidth="1"/>
    <col min="3" max="12" width="40.625" style="154" customWidth="1"/>
    <col min="13" max="16384" width="9" style="154"/>
  </cols>
  <sheetData>
    <row r="1" spans="2:12">
      <c r="B1" s="153" t="s">
        <v>86</v>
      </c>
      <c r="C1" s="153"/>
      <c r="D1" s="153"/>
    </row>
    <row r="2" spans="2:12">
      <c r="B2" s="153"/>
      <c r="C2" s="153"/>
      <c r="D2" s="153"/>
    </row>
    <row r="3" spans="2:12">
      <c r="B3" s="155" t="s">
        <v>87</v>
      </c>
      <c r="C3" s="155" t="s">
        <v>88</v>
      </c>
      <c r="D3" s="153"/>
    </row>
    <row r="4" spans="2:12">
      <c r="B4" s="156">
        <v>1</v>
      </c>
      <c r="C4" s="157" t="s">
        <v>147</v>
      </c>
      <c r="D4" s="153"/>
    </row>
    <row r="5" spans="2:12">
      <c r="B5" s="156">
        <v>2</v>
      </c>
      <c r="C5" s="157" t="s">
        <v>148</v>
      </c>
    </row>
    <row r="6" spans="2:12">
      <c r="B6" s="156">
        <v>3</v>
      </c>
      <c r="C6" s="157" t="s">
        <v>190</v>
      </c>
      <c r="D6" s="153"/>
    </row>
    <row r="7" spans="2:12">
      <c r="B7" s="156">
        <v>4</v>
      </c>
      <c r="C7" s="157" t="s">
        <v>149</v>
      </c>
      <c r="D7" s="153"/>
    </row>
    <row r="8" spans="2:12">
      <c r="B8" s="156">
        <v>5</v>
      </c>
      <c r="C8" s="157" t="s">
        <v>191</v>
      </c>
      <c r="D8" s="153"/>
    </row>
    <row r="10" spans="2:12">
      <c r="B10" s="153" t="s">
        <v>89</v>
      </c>
    </row>
    <row r="11" spans="2:12" ht="26.25" thickBot="1"/>
    <row r="12" spans="2:12" ht="26.25" thickBot="1">
      <c r="B12" s="158" t="s">
        <v>80</v>
      </c>
      <c r="C12" s="159" t="s">
        <v>73</v>
      </c>
      <c r="D12" s="160" t="s">
        <v>82</v>
      </c>
      <c r="E12" s="160" t="s">
        <v>79</v>
      </c>
      <c r="F12" s="160" t="s">
        <v>78</v>
      </c>
      <c r="G12" s="160" t="s">
        <v>121</v>
      </c>
      <c r="H12" s="160" t="s">
        <v>121</v>
      </c>
      <c r="I12" s="160" t="s">
        <v>121</v>
      </c>
      <c r="J12" s="160" t="s">
        <v>121</v>
      </c>
      <c r="K12" s="160" t="s">
        <v>121</v>
      </c>
      <c r="L12" s="161" t="s">
        <v>121</v>
      </c>
    </row>
    <row r="13" spans="2:12">
      <c r="B13" s="494" t="s">
        <v>81</v>
      </c>
      <c r="C13" s="162" t="s">
        <v>75</v>
      </c>
      <c r="D13" s="163" t="s">
        <v>76</v>
      </c>
      <c r="E13" s="163" t="s">
        <v>74</v>
      </c>
      <c r="F13" s="164" t="s">
        <v>78</v>
      </c>
      <c r="G13" s="164" t="s">
        <v>78</v>
      </c>
      <c r="H13" s="164" t="s">
        <v>78</v>
      </c>
      <c r="I13" s="164" t="s">
        <v>78</v>
      </c>
      <c r="J13" s="164" t="s">
        <v>78</v>
      </c>
      <c r="K13" s="164" t="s">
        <v>78</v>
      </c>
      <c r="L13" s="165" t="s">
        <v>78</v>
      </c>
    </row>
    <row r="14" spans="2:12">
      <c r="B14" s="495"/>
      <c r="C14" s="166" t="s">
        <v>78</v>
      </c>
      <c r="D14" s="164" t="s">
        <v>77</v>
      </c>
      <c r="E14" s="164" t="s">
        <v>150</v>
      </c>
      <c r="F14" s="164" t="s">
        <v>78</v>
      </c>
      <c r="G14" s="164" t="s">
        <v>78</v>
      </c>
      <c r="H14" s="164" t="s">
        <v>78</v>
      </c>
      <c r="I14" s="164" t="s">
        <v>78</v>
      </c>
      <c r="J14" s="164" t="s">
        <v>78</v>
      </c>
      <c r="K14" s="164" t="s">
        <v>78</v>
      </c>
      <c r="L14" s="165" t="s">
        <v>78</v>
      </c>
    </row>
    <row r="15" spans="2:12">
      <c r="B15" s="495"/>
      <c r="C15" s="166" t="s">
        <v>78</v>
      </c>
      <c r="D15" s="164" t="s">
        <v>19</v>
      </c>
      <c r="E15" s="164" t="s">
        <v>151</v>
      </c>
      <c r="F15" s="164" t="s">
        <v>78</v>
      </c>
      <c r="G15" s="164" t="s">
        <v>78</v>
      </c>
      <c r="H15" s="164" t="s">
        <v>78</v>
      </c>
      <c r="I15" s="164" t="s">
        <v>78</v>
      </c>
      <c r="J15" s="164" t="s">
        <v>78</v>
      </c>
      <c r="K15" s="164" t="s">
        <v>78</v>
      </c>
      <c r="L15" s="165" t="s">
        <v>78</v>
      </c>
    </row>
    <row r="16" spans="2:12">
      <c r="B16" s="495"/>
      <c r="C16" s="166" t="s">
        <v>78</v>
      </c>
      <c r="D16" s="293" t="s">
        <v>192</v>
      </c>
      <c r="E16" s="164" t="s">
        <v>91</v>
      </c>
      <c r="F16" s="164" t="s">
        <v>78</v>
      </c>
      <c r="G16" s="164" t="s">
        <v>78</v>
      </c>
      <c r="H16" s="164" t="s">
        <v>78</v>
      </c>
      <c r="I16" s="164" t="s">
        <v>78</v>
      </c>
      <c r="J16" s="164" t="s">
        <v>78</v>
      </c>
      <c r="K16" s="164" t="s">
        <v>78</v>
      </c>
      <c r="L16" s="165" t="s">
        <v>78</v>
      </c>
    </row>
    <row r="17" spans="2:12">
      <c r="B17" s="495"/>
      <c r="C17" s="166" t="s">
        <v>121</v>
      </c>
      <c r="D17" s="164" t="s">
        <v>78</v>
      </c>
      <c r="E17" s="164" t="s">
        <v>78</v>
      </c>
      <c r="F17" s="164" t="s">
        <v>78</v>
      </c>
      <c r="G17" s="164" t="s">
        <v>78</v>
      </c>
      <c r="H17" s="164" t="s">
        <v>78</v>
      </c>
      <c r="I17" s="164" t="s">
        <v>78</v>
      </c>
      <c r="J17" s="164" t="s">
        <v>78</v>
      </c>
      <c r="K17" s="164" t="s">
        <v>78</v>
      </c>
      <c r="L17" s="165" t="s">
        <v>78</v>
      </c>
    </row>
    <row r="18" spans="2:12">
      <c r="B18" s="495"/>
      <c r="C18" s="166" t="s">
        <v>121</v>
      </c>
      <c r="D18" s="164" t="s">
        <v>78</v>
      </c>
      <c r="E18" s="164" t="s">
        <v>78</v>
      </c>
      <c r="F18" s="164" t="s">
        <v>78</v>
      </c>
      <c r="G18" s="164" t="s">
        <v>78</v>
      </c>
      <c r="H18" s="164" t="s">
        <v>78</v>
      </c>
      <c r="I18" s="164" t="s">
        <v>78</v>
      </c>
      <c r="J18" s="164" t="s">
        <v>78</v>
      </c>
      <c r="K18" s="164" t="s">
        <v>78</v>
      </c>
      <c r="L18" s="165" t="s">
        <v>78</v>
      </c>
    </row>
    <row r="19" spans="2:12">
      <c r="B19" s="495"/>
      <c r="C19" s="166" t="s">
        <v>121</v>
      </c>
      <c r="D19" s="164" t="s">
        <v>78</v>
      </c>
      <c r="E19" s="164" t="s">
        <v>78</v>
      </c>
      <c r="F19" s="164" t="s">
        <v>78</v>
      </c>
      <c r="G19" s="164" t="s">
        <v>78</v>
      </c>
      <c r="H19" s="164" t="s">
        <v>78</v>
      </c>
      <c r="I19" s="164" t="s">
        <v>78</v>
      </c>
      <c r="J19" s="164" t="s">
        <v>78</v>
      </c>
      <c r="K19" s="164" t="s">
        <v>78</v>
      </c>
      <c r="L19" s="165" t="s">
        <v>78</v>
      </c>
    </row>
    <row r="20" spans="2:12">
      <c r="B20" s="495"/>
      <c r="C20" s="166" t="s">
        <v>121</v>
      </c>
      <c r="D20" s="164" t="s">
        <v>78</v>
      </c>
      <c r="E20" s="164" t="s">
        <v>78</v>
      </c>
      <c r="F20" s="164" t="s">
        <v>78</v>
      </c>
      <c r="G20" s="164" t="s">
        <v>78</v>
      </c>
      <c r="H20" s="164" t="s">
        <v>78</v>
      </c>
      <c r="I20" s="164" t="s">
        <v>78</v>
      </c>
      <c r="J20" s="164" t="s">
        <v>78</v>
      </c>
      <c r="K20" s="164" t="s">
        <v>78</v>
      </c>
      <c r="L20" s="165" t="s">
        <v>78</v>
      </c>
    </row>
    <row r="21" spans="2:12" ht="26.25" thickBot="1">
      <c r="B21" s="496"/>
      <c r="C21" s="167" t="s">
        <v>121</v>
      </c>
      <c r="D21" s="168" t="s">
        <v>121</v>
      </c>
      <c r="E21" s="168" t="s">
        <v>121</v>
      </c>
      <c r="F21" s="168" t="s">
        <v>121</v>
      </c>
      <c r="G21" s="168" t="s">
        <v>121</v>
      </c>
      <c r="H21" s="168" t="s">
        <v>121</v>
      </c>
      <c r="I21" s="168" t="s">
        <v>121</v>
      </c>
      <c r="J21" s="168" t="s">
        <v>121</v>
      </c>
      <c r="K21" s="168" t="s">
        <v>121</v>
      </c>
      <c r="L21" s="169" t="s">
        <v>121</v>
      </c>
    </row>
    <row r="22" spans="2:12">
      <c r="B22" s="294" t="s">
        <v>208</v>
      </c>
    </row>
  </sheetData>
  <mergeCells count="1">
    <mergeCell ref="B13:B21"/>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【記載例】認知症対応型共同生活介護 </vt:lpstr>
      <vt:lpstr>【記載例】シフト記号表（勤務時間帯） </vt:lpstr>
      <vt:lpstr>認知症対応型共同生活介護 </vt:lpstr>
      <vt:lpstr>シフト記号表（勤務時間帯）</vt:lpstr>
      <vt:lpstr>記入方法</vt:lpstr>
      <vt:lpstr>プルダウン・リスト</vt:lpstr>
      <vt:lpstr>'【記載例】シフト記号表（勤務時間帯） '!【記載例】シフト記号</vt:lpstr>
      <vt:lpstr>'【記載例】認知症対応型共同生活介護 '!【記載例】シフト記号</vt:lpstr>
      <vt:lpstr>'シフト記号表（勤務時間帯）'!【記載例】シフト記号</vt:lpstr>
      <vt:lpstr>'【記載例】シフト記号表（勤務時間帯） '!Print_Area</vt:lpstr>
      <vt:lpstr>'【記載例】認知症対応型共同生活介護 '!Print_Area</vt:lpstr>
      <vt:lpstr>'シフト記号表（勤務時間帯）'!Print_Area</vt:lpstr>
      <vt:lpstr>記入方法!Print_Area</vt:lpstr>
      <vt:lpstr>'認知症対応型共同生活介護 '!Print_Area</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2023-01-13T10:33:27Z</cp:lastPrinted>
  <dcterms:modified xsi:type="dcterms:W3CDTF">2023-04-03T08:12:54Z</dcterms:modified>
</cp:coreProperties>
</file>