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<sst xmlns="http://schemas.openxmlformats.org/spreadsheetml/2006/main" count="3173" uniqueCount="462">
  <si>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</si>
  <si>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</si>
  <si>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</si>
  <si>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</si>
  <si>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</si>
  <si>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</si>
  <si>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</si>
  <si>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</si>
  <si>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</si>
  <si>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</si>
  <si>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</si>
  <si>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</si>
  <si>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</si>
  <si>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</si>
  <si>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</si>
  <si>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</si>
  <si>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</si>
  <si>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</si>
  <si>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</si>
  <si>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</si>
  <si>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</si>
  <si>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</si>
  <si>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</si>
  <si>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</si>
  <si>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</si>
  <si>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</si>
  <si>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</si>
  <si>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</si>
  <si>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</si>
  <si>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</si>
  <si>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</si>
  <si>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</si>
  <si>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</si>
  <si>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</si>
  <si>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</si>
  <si>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</si>
  <si>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</si>
  <si>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</si>
  <si>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</si>
  <si>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</si>
  <si>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</si>
  <si>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</si>
  <si>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</si>
  <si>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</si>
  <si>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</si>
  <si>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</si>
  <si>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</si>
  <si>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</si>
  <si>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</si>
  <si>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</si>
  <si>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</si>
  <si>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</si>
  <si>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</si>
  <si>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</si>
  <si>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</si>
  <si>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</si>
  <si>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</si>
  <si>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</si>
  <si>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</si>
  <si>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</si>
  <si>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</si>
  <si>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</si>
  <si>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</si>
  <si>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</si>
  <si>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</si>
  <si>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</si>
  <si>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</si>
  <si>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</si>
  <si>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</si>
  <si>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</si>
  <si>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</si>
  <si>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</si>
  <si>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</si>
  <si>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</si>
  <si>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</si>
  <si>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</si>
  <si>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</si>
  <si>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</si>
  <si>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</si>
  <si>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</si>
  <si>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</si>
  <si>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</si>
  <si>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</si>
  <si>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</si>
  <si>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</si>
  <si>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</si>
  <si>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</si>
  <si>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</si>
  <si>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</si>
  <si>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</si>
  <si>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</si>
  <si>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</si>
  <si>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</si>
  <si>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</si>
  <si>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</si>
  <si>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</si>
  <si>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</si>
  <si>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</si>
  <si>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</si>
  <si>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</si>
  <si>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</si>
  <si>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</si>
  <si>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</si>
  <si>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</si>
  <si>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</si>
  <si>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</si>
  <si>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</si>
  <si>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</si>
  <si>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</si>
  <si>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</si>
  <si>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</si>
  <si>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</si>
  <si>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</si>
  <si>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</si>
  <si>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</si>
  <si>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</si>
  <si>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</si>
  <si>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</si>
  <si>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</si>
  <si>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</si>
  <si>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</si>
  <si>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</si>
  <si>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</si>
  <si>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</si>
  <si>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</si>
  <si>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</si>
  <si>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</si>
  <si>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</si>
  <si>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</si>
  <si>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</si>
  <si>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</si>
  <si>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</si>
  <si>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</si>
  <si>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</si>
  <si>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</si>
  <si>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</si>
  <si>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</si>
  <si>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</si>
  <si>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</si>
  <si>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</si>
  <si>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</si>
  <si>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</si>
  <si>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</si>
  <si>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</si>
  <si>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</si>
  <si>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</si>
  <si>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</si>
  <si>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</si>
  <si>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</si>
  <si>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</si>
  <si>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</si>
  <si>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</si>
  <si>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</si>
  <si>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</si>
  <si>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</si>
  <si>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</si>
  <si>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</si>
  <si>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</si>
  <si>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</si>
  <si>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</si>
  <si>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</si>
  <si>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</si>
  <si>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</si>
  <si>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</si>
  <si>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</si>
  <si>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</si>
  <si>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</si>
  <si>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</si>
  <si>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</si>
  <si>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</si>
  <si>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</si>
  <si>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</si>
  <si>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</si>
  <si>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</si>
  <si>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</si>
  <si>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</si>
  <si>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</si>
  <si>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</si>
  <si>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</si>
  <si>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</si>
  <si>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</si>
  <si>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</si>
  <si>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</si>
  <si>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</si>
  <si>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</si>
  <si>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</si>
  <si>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</si>
  <si>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</si>
  <si>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</si>
  <si>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</si>
  <si>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</si>
  <si>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</si>
  <si>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</si>
  <si>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</si>
  <si>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</si>
  <si>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</si>
  <si>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</si>
  <si>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</si>
  <si>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</si>
  <si>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</si>
  <si>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</si>
  <si>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</si>
  <si>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</si>
  <si>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</si>
  <si>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</si>
  <si>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</si>
  <si>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</si>
  <si>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</si>
  <si>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</si>
  <si>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</si>
  <si>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</si>
  <si>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</si>
  <si>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</si>
  <si>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</si>
  <si>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</si>
  <si>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</si>
  <si>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</si>
  <si>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</si>
  <si>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</si>
  <si>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</si>
  <si>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</si>
  <si>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</si>
  <si>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</si>
  <si>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</si>
  <si>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</si>
  <si>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</si>
  <si>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</si>
  <si>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</si>
  <si>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</si>
  <si>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</si>
  <si>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</si>
  <si>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</si>
  <si>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</si>
  <si>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</si>
  <si>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</si>
  <si>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</si>
  <si>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</si>
  <si>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</si>
  <si>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</si>
  <si>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</si>
  <si>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</si>
  <si>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</si>
  <si>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</si>
  <si>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</si>
  <si>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</si>
  <si>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</si>
  <si>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</si>
  <si>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</si>
  <si>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</si>
  <si>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</si>
  <si>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</si>
  <si>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</si>
  <si>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</si>
  <si>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</si>
  <si>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</si>
  <si>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</si>
  <si>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</si>
  <si>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</si>
  <si>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</si>
  <si>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</si>
  <si>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</si>
  <si>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</si>
  <si>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</si>
  <si>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</si>
  <si>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</si>
  <si>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</si>
  <si>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</si>
  <si>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</si>
  <si>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</si>
  <si>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</si>
  <si>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</si>
  <si>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</si>
  <si>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</si>
  <si>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</si>
  <si>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</si>
  <si>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</si>
  <si>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</si>
  <si>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</si>
  <si>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</si>
  <si>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</si>
  <si>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</si>
  <si>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</si>
  <si>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</si>
  <si>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</si>
  <si>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</si>
  <si>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</si>
  <si>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</si>
  <si>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</si>
  <si>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</si>
  <si>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</si>
  <si>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</si>
  <si>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</si>
  <si>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</si>
  <si>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</si>
  <si>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</si>
  <si>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</si>
  <si>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</si>
  <si>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</si>
  <si>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</si>
  <si>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</si>
  <si>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</si>
  <si>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</si>
  <si>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</si>
  <si>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</si>
  <si>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</si>
  <si>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</si>
  <si>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</si>
  <si>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</si>
  <si>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</si>
  <si>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</si>
  <si>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</si>
  <si>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</si>
  <si>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</si>
  <si>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</si>
  <si>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</si>
  <si>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</si>
  <si>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</si>
  <si>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</si>
  <si>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</si>
  <si>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</si>
  <si>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</si>
  <si>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</si>
  <si>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</si>
  <si>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</si>
  <si>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</si>
  <si>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</si>
  <si>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</si>
  <si>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</si>
  <si>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</si>
  <si>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</si>
  <si>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</si>
  <si>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</si>
  <si>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</si>
  <si>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</si>
  <si>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</si>
  <si>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</si>
  <si>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</si>
  <si>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</si>
  <si>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</si>
  <si>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</si>
  <si>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</si>
  <si>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</si>
  <si>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</si>
  <si>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</si>
  <si>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</si>
  <si>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</si>
  <si>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</si>
  <si>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</si>
  <si>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</si>
  <si>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</si>
  <si>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</si>
  <si>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</si>
  <si>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</si>
  <si>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</si>
  <si>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</si>
  <si>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</si>
  <si>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</si>
  <si>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</si>
  <si>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</si>
  <si>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</si>
  <si>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</si>
  <si>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</si>
  <si>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</si>
  <si>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</si>
  <si>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</si>
  <si>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</si>
  <si>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</si>
  <si>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</si>
  <si>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</si>
  <si>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</si>
  <si>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</si>
  <si>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</si>
  <si>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</si>
  <si>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</si>
  <si>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</si>
  <si>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</si>
  <si>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</si>
  <si>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</si>
  <si>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</si>
  <si>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</si>
  <si>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</si>
  <si>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</si>
  <si>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</si>
  <si>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</si>
  <si>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</si>
  <si>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</si>
  <si>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</si>
  <si>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</si>
  <si>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</si>
  <si>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</si>
  <si>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</si>
  <si>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</si>
  <si>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</si>
  <si>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</si>
  <si>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</si>
  <si>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</si>
  <si>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</si>
  <si>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</si>
  <si>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</si>
  <si>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</si>
  <si>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</si>
  <si>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</si>
  <si>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</si>
  <si>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</si>
  <si>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</si>
  <si>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</si>
  <si>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</si>
  <si>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</si>
  <si>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</si>
  <si>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</si>
  <si>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</si>
  <si>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</si>
  <si>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</si>
  <si>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</si>
  <si>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</si>
  <si>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</si>
  <si>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</si>
  <si>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</si>
  <si>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</si>
  <si>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</si>
  <si>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</si>
  <si>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</si>
  <si>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</si>
  <si>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</si>
  <si>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</si>
  <si>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</si>
  <si>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</si>
  <si>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</si>
  <si>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</si>
  <si>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</si>
  <si>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</si>
  <si>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</si>
  <si>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</si>
  <si>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</si>
  <si>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</si>
  <si>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</si>
  <si>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</si>
  <si>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</si>
  <si>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</si>
  <si>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</si>
  <si>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</si>
  <si>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</si>
  <si>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</si>
  <si>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</si>
  <si>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</si>
  <si>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 xml:space="preserve">別添１ 処理工程図のとおり	</t>
    <phoneticPr fontId="3"/>
  </si>
  <si>
    <t>別添２ 管理体制図のとおり</t>
    <phoneticPr fontId="3"/>
  </si>
  <si>
    <t>・実寸発注の実施（木くず・がれき類）　　　　　　　　　　
・余剰材の引取り（木くず）　　　　　　　　　　　　
・梱包材の減少化（廃プラスチック）　　　　　　　　　　　
・工法の改善（がれき類・建設汚泥）</t>
    <phoneticPr fontId="3"/>
  </si>
  <si>
    <t>上記に加え　下記の取組みを実施予定・梱包材の簡素化（廃プラスチック類、紙くず）・ユニット化の持込み（ガラス・陶磁器くず）熱帯材代替型枠の使用（木くず）</t>
    <phoneticPr fontId="3"/>
  </si>
  <si>
    <t>混合廃棄物の削減（産業廃棄物の適正分別など）と３Ｒの推進を実施。混合廃棄物排出量の目標を設定する。
・建設廃棄物総排出量に占める混合廃棄物総排出量　２．０％以下</t>
    <phoneticPr fontId="3"/>
  </si>
  <si>
    <t>上記の目標を達成するために、廃石膏ボード、廃プラスチック、金属くず、紙くず、木くず、繊維くず、がれき類、石綿含有産業廃棄物等の分別保管を実施している。
居ながら改修工事等でのキャスタ一体小型コンテナでの少量排出。</t>
    <phoneticPr fontId="3"/>
  </si>
  <si>
    <t>・当社では業者選定方法を社則にて定めています。　　　　　　　　　　　
・電子マニフェスト対応可能な処理業者から選定　　　　　　　　　　　　
・電子契約締結の推進
・中間処理業者のリサイクル等を定期的にヒアリング</t>
    <phoneticPr fontId="3"/>
  </si>
  <si>
    <t>・電子契約の使用率向上
・廃プラスチック類のサーマルリサイクル以外（マテリアルリサイクル、ケミカルリサイクル）業者の開拓</t>
    <phoneticPr fontId="3"/>
  </si>
  <si>
    <t>令和   6年  5月  8日</t>
    <phoneticPr fontId="3"/>
  </si>
  <si>
    <t>東京都新宿区津久戸町２－１</t>
    <phoneticPr fontId="3"/>
  </si>
  <si>
    <t xml:space="preserve">株式会社熊谷組首都圏支店
専務執行役員支店長　大野　雅紀			</t>
    <phoneticPr fontId="3"/>
  </si>
  <si>
    <t>株式会社熊谷組首都圏支店</t>
    <phoneticPr fontId="3"/>
  </si>
  <si>
    <t>東京都新宿区津久戸町2-1（神奈川県横浜市内各所）</t>
    <phoneticPr fontId="3"/>
  </si>
  <si>
    <t>03-4523-3527</t>
    <phoneticPr fontId="3"/>
  </si>
  <si>
    <t>横浜市長</t>
    <phoneticPr fontId="3"/>
  </si>
  <si>
    <t>Ｄ－建設業</t>
    <phoneticPr fontId="3"/>
  </si>
  <si>
    <t>総合建設業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</si>
</sst>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67389" y="2179608"/>
          <a:ext cx="387290" cy="630626"/>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57864" y="2170083"/>
          <a:ext cx="399332" cy="630626"/>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57864" y="2179608"/>
          <a:ext cx="399332" cy="630626"/>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57864" y="2160558"/>
          <a:ext cx="399332" cy="630626"/>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57864" y="2198658"/>
          <a:ext cx="399332" cy="621101"/>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57864" y="2189133"/>
          <a:ext cx="399332" cy="630626"/>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57864" y="2170083"/>
          <a:ext cx="399332" cy="630626"/>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57864" y="2170083"/>
          <a:ext cx="399332" cy="630626"/>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57864" y="2189133"/>
          <a:ext cx="399332" cy="630626"/>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57864" y="2170083"/>
          <a:ext cx="399332" cy="630626"/>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57864" y="2179608"/>
          <a:ext cx="399332" cy="630626"/>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57864" y="2170083"/>
          <a:ext cx="399332" cy="630626"/>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57864" y="2160558"/>
          <a:ext cx="399332" cy="621101"/>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57864" y="2189133"/>
          <a:ext cx="399332" cy="630626"/>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57864" y="2179608"/>
          <a:ext cx="399332" cy="630626"/>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57864" y="2179608"/>
          <a:ext cx="399332" cy="630626"/>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57864" y="2189133"/>
          <a:ext cx="399332" cy="630626"/>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57864" y="2179608"/>
          <a:ext cx="399332" cy="630626"/>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57864" y="2170083"/>
          <a:ext cx="399332" cy="630626"/>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57864" y="2160558"/>
          <a:ext cx="399332" cy="630626"/>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6" zoomScale="98" zoomScaleNormal="115" zoomScaleSheetLayoutView="98" workbookViewId="0">
      <selection activeCell="O43" sqref="O43:U43"/>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453</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459</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45" customHeight="1" x14ac:dyDescent="0.15">
      <c r="C40" s="96"/>
      <c r="D40" s="30"/>
      <c r="E40" s="30"/>
      <c r="F40" s="30"/>
      <c r="G40" s="30"/>
      <c r="H40" s="30"/>
      <c r="I40" s="31"/>
      <c r="J40" s="31" t="s">
        <v>6</v>
      </c>
      <c r="K40" s="31"/>
      <c r="L40" s="746" t="s">
        <v>454</v>
      </c>
      <c r="M40" s="746"/>
      <c r="N40" s="746"/>
      <c r="O40" s="746"/>
      <c r="P40" s="746"/>
      <c r="Q40" s="746"/>
      <c r="R40" s="746"/>
      <c r="S40" s="746"/>
      <c r="T40" s="746"/>
      <c r="U40" s="747"/>
      <c r="W40" s="25"/>
      <c r="X40" s="106"/>
    </row>
    <row r="41" spans="1:25" ht="26.45" customHeight="1" x14ac:dyDescent="0.15">
      <c r="C41" s="96"/>
      <c r="D41" s="30"/>
      <c r="E41" s="30"/>
      <c r="F41" s="30"/>
      <c r="G41" s="30"/>
      <c r="H41" s="30"/>
      <c r="I41" s="31"/>
      <c r="J41" s="31" t="s">
        <v>7</v>
      </c>
      <c r="K41" s="31"/>
      <c r="L41" s="746" t="s">
        <v>455</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458</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2"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456</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2187</v>
      </c>
      <c r="Q49" s="726"/>
      <c r="R49" s="726"/>
      <c r="S49" s="726"/>
      <c r="T49" s="726"/>
      <c r="U49" s="727"/>
    </row>
    <row r="50" spans="3:54" ht="26.45" customHeight="1" x14ac:dyDescent="0.15">
      <c r="C50" s="697" t="s">
        <v>11</v>
      </c>
      <c r="D50" s="698"/>
      <c r="E50" s="699"/>
      <c r="F50" s="708" t="s">
        <v>457</v>
      </c>
      <c r="G50" s="709"/>
      <c r="H50" s="709"/>
      <c r="I50" s="709"/>
      <c r="J50" s="709"/>
      <c r="K50" s="709"/>
      <c r="L50" s="709"/>
      <c r="M50" s="709"/>
      <c r="N50" s="592" t="s">
        <v>172</v>
      </c>
      <c r="O50" s="595"/>
      <c r="P50" s="596"/>
      <c r="Q50" s="712" t="s">
        <v>458</v>
      </c>
      <c r="R50" s="712"/>
      <c r="S50" s="712"/>
      <c r="T50" s="712"/>
      <c r="U50" s="713"/>
    </row>
    <row r="51" spans="3:54" ht="26.4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4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460</v>
      </c>
      <c r="G54" s="793"/>
      <c r="H54" s="793"/>
      <c r="I54" s="793"/>
      <c r="J54" s="793"/>
      <c r="K54" s="793"/>
      <c r="L54" s="38" t="s">
        <v>48</v>
      </c>
      <c r="M54" s="38"/>
      <c r="N54" s="797" t="s">
        <v>461</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v>10171</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624</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445</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3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446</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8</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17002.2</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447</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8</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15302.099999999999</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448</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449</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450</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2"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2"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17002.2</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f>+別紙!AA15</f>
        <v>851.4</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17002.2</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451</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15302.099999999999</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766.3</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15302.099999999999</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452</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200000000000003"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2"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349999999999994"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election activeCell="F240" sqref="F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3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株式会社熊谷組首都圏支店</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6" zoomScaleNormal="100" workbookViewId="0">
      <selection activeCell="F240" sqref="F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株式会社熊谷組首都圏支店</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9914.7000000000007</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11016.3</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9914.7000000000007</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9914.7000000000007</v>
      </c>
      <c r="P27" s="881"/>
      <c r="Q27" s="881"/>
      <c r="R27" s="881"/>
      <c r="S27" s="59" t="s">
        <v>38</v>
      </c>
      <c r="T27" s="80"/>
      <c r="U27" s="80"/>
      <c r="X27" s="78" t="s">
        <v>39</v>
      </c>
      <c r="Y27" s="81"/>
      <c r="AG27" s="68"/>
      <c r="AH27" s="68"/>
      <c r="AI27" s="68"/>
      <c r="AJ27" s="68"/>
      <c r="AK27" s="831">
        <f>+AG18+O27</f>
        <v>9914.7000000000007</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9914.7000000000007</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11016.3</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851.4</v>
      </c>
      <c r="G30" s="837"/>
      <c r="H30" s="234" t="s">
        <v>198</v>
      </c>
      <c r="L30" s="845"/>
      <c r="O30" s="71"/>
      <c r="Q30" s="847">
        <f>+ROUND(Z28,1)+ROUND(Z29,1)+ROUND(Z30,1)</f>
        <v>9914.7000000000007</v>
      </c>
      <c r="R30" s="881"/>
      <c r="S30" s="881"/>
      <c r="T30" s="881"/>
      <c r="U30" s="59" t="s">
        <v>16</v>
      </c>
      <c r="X30" s="889" t="s">
        <v>186</v>
      </c>
      <c r="Y30" s="890"/>
      <c r="Z30" s="833"/>
      <c r="AA30" s="834"/>
      <c r="AB30" s="834"/>
      <c r="AC30" s="834"/>
      <c r="AD30" s="834"/>
      <c r="AE30" s="59" t="s">
        <v>13</v>
      </c>
      <c r="AK30" s="818">
        <v>766.3</v>
      </c>
      <c r="AL30" s="819"/>
      <c r="AM30" s="819"/>
      <c r="AN30" s="819"/>
      <c r="AO30" s="67" t="s">
        <v>13</v>
      </c>
      <c r="AR30" s="830"/>
      <c r="AS30" s="827"/>
      <c r="AT30" s="827"/>
      <c r="AU30" s="828"/>
    </row>
    <row r="31" spans="2:48" ht="27" customHeight="1" thickTop="1" thickBot="1" x14ac:dyDescent="0.2">
      <c r="B31" s="853" t="s">
        <v>375</v>
      </c>
      <c r="C31" s="842"/>
      <c r="D31" s="842"/>
      <c r="E31" s="843"/>
      <c r="F31" s="836">
        <v>11016.3</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election activeCell="F240" sqref="F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株式会社熊谷組首都圏支店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election activeCell="F240" sqref="F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株式会社熊谷組首都圏支店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election activeCell="F240" sqref="F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株式会社熊谷組首都圏支店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election activeCell="F240" sqref="F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株式会社熊谷組首都圏支店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160.30000000000001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178.1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160.30000000000001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160.30000000000001</v>
      </c>
      <c r="P27" s="881"/>
      <c r="Q27" s="881"/>
      <c r="R27" s="881"/>
      <c r="S27" s="59" t="s">
        <v>38</v>
      </c>
      <c r="T27" s="80"/>
      <c r="U27" s="80"/>
      <c r="X27" s="78" t="s">
        <v>39</v>
      </c>
      <c r="Y27" s="81"/>
      <c r="AG27" s="68"/>
      <c r="AH27" s="68"/>
      <c r="AI27" s="68"/>
      <c r="AJ27" s="68"/>
      <c r="AK27" s="831">
        <f>+AG18+O27</f>
        <v>160.30000000000001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160.30000000000001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178.1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160.30000000000001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178.1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3" workbookViewId="0">
      <selection activeCell="F240" sqref="F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株式会社熊谷組首都圏支店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21.5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23.9</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21.5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21.5</v>
      </c>
      <c r="P27" s="881"/>
      <c r="Q27" s="881"/>
      <c r="R27" s="881"/>
      <c r="S27" s="59" t="s">
        <v>38</v>
      </c>
      <c r="T27" s="80"/>
      <c r="U27" s="80"/>
      <c r="X27" s="78" t="s">
        <v>39</v>
      </c>
      <c r="Y27" s="81"/>
      <c r="AG27" s="68"/>
      <c r="AH27" s="68"/>
      <c r="AI27" s="68"/>
      <c r="AJ27" s="68"/>
      <c r="AK27" s="831">
        <f>+AG18+O27</f>
        <v>21.5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21.5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23.9</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21.5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23.9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3" workbookViewId="0">
      <selection activeCell="F240" sqref="F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株式会社熊谷組首都圏支店</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202.8</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225.3</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202.8</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202.8</v>
      </c>
      <c r="P27" s="881"/>
      <c r="Q27" s="881"/>
      <c r="R27" s="881"/>
      <c r="S27" s="59" t="s">
        <v>38</v>
      </c>
      <c r="T27" s="80"/>
      <c r="U27" s="80"/>
      <c r="X27" s="78" t="s">
        <v>39</v>
      </c>
      <c r="Y27" s="81"/>
      <c r="AG27" s="68"/>
      <c r="AH27" s="68"/>
      <c r="AI27" s="68"/>
      <c r="AJ27" s="68"/>
      <c r="AK27" s="831">
        <f>+AG18+O27</f>
        <v>202.8</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202.8</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225.3</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202.8</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225.3</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election activeCell="F240" sqref="F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株式会社熊谷組首都圏支店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election activeCell="F240" sqref="F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株式会社熊谷組首都圏支店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election activeCell="F240" sqref="F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株式会社熊谷組首都圏支店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election activeCell="F240" sqref="F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株式会社熊谷組首都圏支店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3" workbookViewId="0">
      <selection activeCell="F240" sqref="F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株式会社熊谷組首都圏支店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1.1000000000000001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v>
      </c>
      <c r="P27" s="881"/>
      <c r="Q27" s="881"/>
      <c r="R27" s="881"/>
      <c r="S27" s="59" t="s">
        <v>38</v>
      </c>
      <c r="T27" s="80"/>
      <c r="U27" s="80"/>
      <c r="X27" s="78" t="s">
        <v>39</v>
      </c>
      <c r="Y27" s="81"/>
      <c r="AG27" s="68"/>
      <c r="AH27" s="68"/>
      <c r="AI27" s="68"/>
      <c r="AJ27" s="68"/>
      <c r="AK27" s="831">
        <f>+AG18+O27</f>
        <v>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1.1000000000000001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1.1000000000000001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workbookViewId="0">
      <selection activeCell="F240" sqref="F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株式会社熊谷組首都圏支店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230.8</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256.39999999999998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230.8</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230.8</v>
      </c>
      <c r="P27" s="881"/>
      <c r="Q27" s="881"/>
      <c r="R27" s="881"/>
      <c r="S27" s="59" t="s">
        <v>38</v>
      </c>
      <c r="T27" s="80"/>
      <c r="U27" s="80"/>
      <c r="X27" s="78" t="s">
        <v>39</v>
      </c>
      <c r="Y27" s="81"/>
      <c r="AG27" s="68"/>
      <c r="AH27" s="68"/>
      <c r="AI27" s="68"/>
      <c r="AJ27" s="68"/>
      <c r="AK27" s="831">
        <f>+AG18+O27</f>
        <v>230.8</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230.8</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256.39999999999998</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230.8</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256.39999999999998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election activeCell="F240" sqref="F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株式会社熊谷組首都圏支店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F240" sqref="F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株式会社熊谷組首都圏支店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4548.5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5053.8999999999996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4548.5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4548.5</v>
      </c>
      <c r="P27" s="881"/>
      <c r="Q27" s="881"/>
      <c r="R27" s="881"/>
      <c r="S27" s="59" t="s">
        <v>38</v>
      </c>
      <c r="T27" s="80"/>
      <c r="U27" s="80"/>
      <c r="X27" s="78" t="s">
        <v>39</v>
      </c>
      <c r="Y27" s="81"/>
      <c r="AG27" s="68"/>
      <c r="AH27" s="68"/>
      <c r="AI27" s="68"/>
      <c r="AJ27" s="68"/>
      <c r="AK27" s="831">
        <f>+AG18+O27</f>
        <v>4548.5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4548.5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5053.8999999999996</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4548.5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5053.8999999999996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election activeCell="F240" sqref="F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株式会社熊谷組首都圏支店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election activeCell="F240" sqref="F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株式会社熊谷組首都圏支店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election activeCell="F240" sqref="F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株式会社熊谷組首都圏支店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F240" sqref="F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株式会社熊谷組首都圏支店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222.5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247.2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222.5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222.5</v>
      </c>
      <c r="P27" s="881"/>
      <c r="Q27" s="881"/>
      <c r="R27" s="881"/>
      <c r="S27" s="59" t="s">
        <v>38</v>
      </c>
      <c r="T27" s="80"/>
      <c r="U27" s="80"/>
      <c r="X27" s="78" t="s">
        <v>39</v>
      </c>
      <c r="Y27" s="81"/>
      <c r="AG27" s="68"/>
      <c r="AH27" s="68"/>
      <c r="AI27" s="68"/>
      <c r="AJ27" s="68"/>
      <c r="AK27" s="831">
        <f>+AG18+O27</f>
        <v>222.5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222.5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247.2</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222.5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247.2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election activeCell="F240" sqref="F240"/>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7"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株式会社熊谷組首都圏支店</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11016.3</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178.1</v>
      </c>
      <c r="M9" s="507">
        <f>IF(OR(ｷ.紙くず!F24&gt;0,ｷ.紙くず!F24&lt;0),ｷ.紙くず!F24,IF(M$19&gt;0,"0",0))</f>
        <v>23.9</v>
      </c>
      <c r="N9" s="507">
        <f>IF(OR(ｸ.木くず!F24&gt;0,ｸ.木くず!F24&lt;0),ｸ.木くず!F24,IF(N$19&gt;0,"0",0))</f>
        <v>225.3</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1.1000000000000001</v>
      </c>
      <c r="T9" s="507">
        <f>IF(OR(ｾ.ｶﾞﾗｽ･ｺﾝｸﾘ･陶磁器くず!F24&gt;0,ｾ.ｶﾞﾗｽ･ｺﾝｸﾘ･陶磁器くず!F24&lt;0),ｾ.ｶﾞﾗｽ･ｺﾝｸﾘ･陶磁器くず!F24,IF(T$19&gt;0,"0",0))</f>
        <v>256.39999999999998</v>
      </c>
      <c r="U9" s="507">
        <f>IF(OR(ｿ.鉱さい!F24&gt;0,ｿ.鉱さい!F24&lt;0),ｿ.鉱さい!F24,IF(U$19&gt;0,"0",0))</f>
        <v>0</v>
      </c>
      <c r="V9" s="507">
        <f>IF(OR(ﾀ.がれき類!F24&gt;0,ﾀ.がれき類!F24&lt;0),ﾀ.がれき類!F24,IF(V$19&gt;0,"0",0))</f>
        <v>5053.8999999999996</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247.2</v>
      </c>
      <c r="AA9" s="509">
        <f>IF(SUM(G9:Z9)&gt;0,SUM(G9:Z9),IF(AA$19&gt;0,"0",0))</f>
        <v>17002.2</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11016.3</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178.1</v>
      </c>
      <c r="M14" s="513">
        <f>IF(OR(ｷ.紙くず!F29&gt;0,ｷ.紙くず!F29&lt;0),ｷ.紙くず!F29,IF(M$19&gt;0,"0",0))</f>
        <v>23.9</v>
      </c>
      <c r="N14" s="513">
        <f>IF(OR(ｸ.木くず!F29&gt;0,ｸ.木くず!F29&lt;0),ｸ.木くず!F29,IF(N$19&gt;0,"0",0))</f>
        <v>225.3</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1.1000000000000001</v>
      </c>
      <c r="T14" s="513">
        <f>IF(OR(ｾ.ｶﾞﾗｽ･ｺﾝｸﾘ･陶磁器くず!F29&gt;0,ｾ.ｶﾞﾗｽ･ｺﾝｸﾘ･陶磁器くず!F29&lt;0),ｾ.ｶﾞﾗｽ･ｺﾝｸﾘ･陶磁器くず!F29,IF(T$19&gt;0,"0",0))</f>
        <v>256.39999999999998</v>
      </c>
      <c r="U14" s="513">
        <f>IF(OR(ｿ.鉱さい!F29&gt;0,ｿ.鉱さい!F29&lt;0),ｿ.鉱さい!F29,IF(U$19&gt;0,"0",0))</f>
        <v>0</v>
      </c>
      <c r="V14" s="513">
        <f>IF(OR(ﾀ.がれき類!F29&gt;0,ﾀ.がれき類!F29&lt;0),ﾀ.がれき類!F29,IF(V$19&gt;0,"0",0))</f>
        <v>5053.8999999999996</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247.2</v>
      </c>
      <c r="AA14" s="515">
        <f t="shared" si="0"/>
        <v>17002.2</v>
      </c>
    </row>
    <row r="15" spans="2:27" ht="24" customHeight="1" x14ac:dyDescent="0.15">
      <c r="B15" s="188" t="s">
        <v>228</v>
      </c>
      <c r="C15" s="941" t="s">
        <v>299</v>
      </c>
      <c r="D15" s="941"/>
      <c r="E15" s="941"/>
      <c r="F15" s="942"/>
      <c r="G15" s="513">
        <f>IF(OR(ｱ.燃え殻!F30&gt;0,ｱ.燃え殻!F30&lt;0),ｱ.燃え殻!F30,IF(G$19&gt;0,"0",0))</f>
        <v>0</v>
      </c>
      <c r="H15" s="513">
        <f>IF(OR(ｲ.汚泥!F30&gt;0,ｲ.汚泥!F30&lt;0),ｲ.汚泥!F30,IF(H$19&gt;0,"0",0))</f>
        <v>851.4</v>
      </c>
      <c r="I15" s="513">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t="str">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f t="shared" si="0"/>
        <v>851.4</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11016.3</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178.1</v>
      </c>
      <c r="M16" s="513">
        <f>IF(OR(ｷ.紙くず!F31&gt;0,ｷ.紙くず!F31&lt;0),ｷ.紙くず!F31,IF(M$19&gt;0,"0",0))</f>
        <v>23.9</v>
      </c>
      <c r="N16" s="513">
        <f>IF(OR(ｸ.木くず!F31&gt;0,ｸ.木くず!F31&lt;0),ｸ.木くず!F31,IF(N$19&gt;0,"0",0))</f>
        <v>225.3</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1.1000000000000001</v>
      </c>
      <c r="T16" s="513">
        <f>IF(OR(ｾ.ｶﾞﾗｽ･ｺﾝｸﾘ･陶磁器くず!F31&gt;0,ｾ.ｶﾞﾗｽ･ｺﾝｸﾘ･陶磁器くず!F31&lt;0),ｾ.ｶﾞﾗｽ･ｺﾝｸﾘ･陶磁器くず!F31,IF(T$19&gt;0,"0",0))</f>
        <v>256.39999999999998</v>
      </c>
      <c r="U16" s="513">
        <f>IF(OR(ｿ.鉱さい!F31&gt;0,ｿ.鉱さい!F31&lt;0),ｿ.鉱さい!F31,IF(U$19&gt;0,"0",0))</f>
        <v>0</v>
      </c>
      <c r="V16" s="513">
        <f>IF(OR(ﾀ.がれき類!F31&gt;0,ﾀ.がれき類!F31&lt;0),ﾀ.がれき類!F31,IF(V$19&gt;0,"0",0))</f>
        <v>5053.8999999999996</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247.2</v>
      </c>
      <c r="AA16" s="515">
        <f t="shared" si="0"/>
        <v>17002.2</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9914.7000000000007</v>
      </c>
      <c r="I19" s="519">
        <f t="shared" si="1"/>
        <v>0</v>
      </c>
      <c r="J19" s="519">
        <f t="shared" si="1"/>
        <v>0</v>
      </c>
      <c r="K19" s="519">
        <f t="shared" si="1"/>
        <v>0</v>
      </c>
      <c r="L19" s="519">
        <f t="shared" si="1"/>
        <v>160.30000000000001</v>
      </c>
      <c r="M19" s="519">
        <f t="shared" si="1"/>
        <v>21.5</v>
      </c>
      <c r="N19" s="519">
        <f t="shared" si="1"/>
        <v>202.8</v>
      </c>
      <c r="O19" s="519">
        <f t="shared" si="1"/>
        <v>0</v>
      </c>
      <c r="P19" s="519">
        <f t="shared" si="1"/>
        <v>0</v>
      </c>
      <c r="Q19" s="519">
        <f t="shared" si="1"/>
        <v>0</v>
      </c>
      <c r="R19" s="519">
        <f t="shared" si="1"/>
        <v>0</v>
      </c>
      <c r="S19" s="519">
        <f t="shared" si="1"/>
        <v>1</v>
      </c>
      <c r="T19" s="519">
        <f t="shared" si="1"/>
        <v>230.8</v>
      </c>
      <c r="U19" s="519">
        <f t="shared" si="1"/>
        <v>0</v>
      </c>
      <c r="V19" s="519">
        <f t="shared" si="1"/>
        <v>4548.5</v>
      </c>
      <c r="W19" s="519">
        <f t="shared" si="1"/>
        <v>0</v>
      </c>
      <c r="X19" s="519">
        <f t="shared" si="1"/>
        <v>0</v>
      </c>
      <c r="Y19" s="519">
        <f t="shared" si="1"/>
        <v>0</v>
      </c>
      <c r="Z19" s="520">
        <f t="shared" si="1"/>
        <v>222.5</v>
      </c>
      <c r="AA19" s="521">
        <f t="shared" ref="AA19:AA25" si="2">SUM(G19:Z19)</f>
        <v>15302.099999999999</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9914.7000000000007</v>
      </c>
      <c r="I37" s="554">
        <f t="shared" si="8"/>
        <v>0</v>
      </c>
      <c r="J37" s="554">
        <f t="shared" si="8"/>
        <v>0</v>
      </c>
      <c r="K37" s="554">
        <f t="shared" si="8"/>
        <v>0</v>
      </c>
      <c r="L37" s="554">
        <f t="shared" si="8"/>
        <v>160.30000000000001</v>
      </c>
      <c r="M37" s="554">
        <f t="shared" si="8"/>
        <v>21.5</v>
      </c>
      <c r="N37" s="554">
        <f t="shared" si="8"/>
        <v>202.8</v>
      </c>
      <c r="O37" s="554">
        <f t="shared" si="8"/>
        <v>0</v>
      </c>
      <c r="P37" s="554">
        <f t="shared" si="8"/>
        <v>0</v>
      </c>
      <c r="Q37" s="554">
        <f t="shared" si="8"/>
        <v>0</v>
      </c>
      <c r="R37" s="554">
        <f t="shared" si="8"/>
        <v>0</v>
      </c>
      <c r="S37" s="554">
        <f t="shared" si="8"/>
        <v>1</v>
      </c>
      <c r="T37" s="554">
        <f t="shared" si="8"/>
        <v>230.8</v>
      </c>
      <c r="U37" s="554">
        <f t="shared" si="8"/>
        <v>0</v>
      </c>
      <c r="V37" s="554">
        <f t="shared" si="8"/>
        <v>4548.5</v>
      </c>
      <c r="W37" s="554">
        <f t="shared" si="8"/>
        <v>0</v>
      </c>
      <c r="X37" s="554">
        <f t="shared" si="8"/>
        <v>0</v>
      </c>
      <c r="Y37" s="554">
        <f t="shared" si="8"/>
        <v>0</v>
      </c>
      <c r="Z37" s="555">
        <f t="shared" si="8"/>
        <v>222.5</v>
      </c>
      <c r="AA37" s="556">
        <f t="shared" si="4"/>
        <v>15302.099999999999</v>
      </c>
    </row>
    <row r="38" spans="2:27" ht="24" customHeight="1" x14ac:dyDescent="0.15">
      <c r="B38" s="186"/>
      <c r="C38" s="972"/>
      <c r="D38" s="247"/>
      <c r="E38" s="245" t="s">
        <v>319</v>
      </c>
      <c r="F38" s="585"/>
      <c r="G38" s="545">
        <f t="shared" ref="G38:Z38" si="9">SUM(G39:G41)</f>
        <v>0</v>
      </c>
      <c r="H38" s="545">
        <f t="shared" si="9"/>
        <v>9914.7000000000007</v>
      </c>
      <c r="I38" s="545">
        <f t="shared" si="9"/>
        <v>0</v>
      </c>
      <c r="J38" s="545">
        <f t="shared" si="9"/>
        <v>0</v>
      </c>
      <c r="K38" s="545">
        <f t="shared" si="9"/>
        <v>0</v>
      </c>
      <c r="L38" s="545">
        <f t="shared" si="9"/>
        <v>160.30000000000001</v>
      </c>
      <c r="M38" s="545">
        <f t="shared" si="9"/>
        <v>21.5</v>
      </c>
      <c r="N38" s="545">
        <f t="shared" si="9"/>
        <v>202.8</v>
      </c>
      <c r="O38" s="545">
        <f t="shared" si="9"/>
        <v>0</v>
      </c>
      <c r="P38" s="545">
        <f t="shared" si="9"/>
        <v>0</v>
      </c>
      <c r="Q38" s="545">
        <f t="shared" si="9"/>
        <v>0</v>
      </c>
      <c r="R38" s="545">
        <f t="shared" si="9"/>
        <v>0</v>
      </c>
      <c r="S38" s="545">
        <f t="shared" si="9"/>
        <v>1</v>
      </c>
      <c r="T38" s="545">
        <f t="shared" si="9"/>
        <v>230.8</v>
      </c>
      <c r="U38" s="545">
        <f t="shared" si="9"/>
        <v>0</v>
      </c>
      <c r="V38" s="545">
        <f t="shared" si="9"/>
        <v>4548.5</v>
      </c>
      <c r="W38" s="545">
        <f t="shared" si="9"/>
        <v>0</v>
      </c>
      <c r="X38" s="545">
        <f t="shared" si="9"/>
        <v>0</v>
      </c>
      <c r="Y38" s="545">
        <f t="shared" si="9"/>
        <v>0</v>
      </c>
      <c r="Z38" s="546">
        <f t="shared" si="9"/>
        <v>222.5</v>
      </c>
      <c r="AA38" s="547">
        <f t="shared" si="4"/>
        <v>15302.099999999999</v>
      </c>
    </row>
    <row r="39" spans="2:27" ht="24" customHeight="1" x14ac:dyDescent="0.15">
      <c r="B39" s="186"/>
      <c r="C39" s="972"/>
      <c r="D39" s="248"/>
      <c r="E39" s="243"/>
      <c r="F39" s="241" t="s">
        <v>233</v>
      </c>
      <c r="G39" s="548">
        <f>+ｱ.燃え殻!$Z$28</f>
        <v>0</v>
      </c>
      <c r="H39" s="548">
        <f>+ｲ.汚泥!$Z$28</f>
        <v>9914.7000000000007</v>
      </c>
      <c r="I39" s="548">
        <f>+ｳ.廃油!$Z$28</f>
        <v>0</v>
      </c>
      <c r="J39" s="548">
        <f>+ｴ.廃酸!$Z$28</f>
        <v>0</v>
      </c>
      <c r="K39" s="548">
        <f>+ｵ.廃ｱﾙｶﾘ!$Z$28</f>
        <v>0</v>
      </c>
      <c r="L39" s="548">
        <f>+ｶ.廃ﾌﾟﾗ類!$Z$28</f>
        <v>160.30000000000001</v>
      </c>
      <c r="M39" s="548">
        <f>+ｷ.紙くず!$Z$28</f>
        <v>21.5</v>
      </c>
      <c r="N39" s="548">
        <f>+ｸ.木くず!$Z$28</f>
        <v>202.8</v>
      </c>
      <c r="O39" s="548">
        <f>+ｹ.繊維くず!$Z$28</f>
        <v>0</v>
      </c>
      <c r="P39" s="548">
        <f>+ｺ.動植物性残さ!$Z$28</f>
        <v>0</v>
      </c>
      <c r="Q39" s="548">
        <f>+ｻ.動物系固形不要物!$Z$28</f>
        <v>0</v>
      </c>
      <c r="R39" s="548">
        <f>+ｼ.ｺﾞﾑくず!$Z$28</f>
        <v>0</v>
      </c>
      <c r="S39" s="548">
        <f>+ｽ.金属くず!$Z$28</f>
        <v>1</v>
      </c>
      <c r="T39" s="548">
        <f>+ｾ.ｶﾞﾗｽ･ｺﾝｸﾘ･陶磁器くず!$Z$28</f>
        <v>230.8</v>
      </c>
      <c r="U39" s="548">
        <f>+ｿ.鉱さい!$Z$28</f>
        <v>0</v>
      </c>
      <c r="V39" s="548">
        <f>+ﾀ.がれき類!$Z$28</f>
        <v>4548.5</v>
      </c>
      <c r="W39" s="548">
        <f>+ﾁ.動物のふん尿!$Z$28</f>
        <v>0</v>
      </c>
      <c r="X39" s="548">
        <f>+ﾂ.動物の死体!$Z$28</f>
        <v>0</v>
      </c>
      <c r="Y39" s="548">
        <f>+ﾃ.ばいじん!$Z$28</f>
        <v>0</v>
      </c>
      <c r="Z39" s="549">
        <f>+ﾄ.混合廃棄物その他!$Z$28</f>
        <v>222.5</v>
      </c>
      <c r="AA39" s="550">
        <f t="shared" si="4"/>
        <v>15302.099999999999</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9914.7000000000007</v>
      </c>
      <c r="I43" s="557">
        <f>+ｳ.廃油!$AK$27</f>
        <v>0</v>
      </c>
      <c r="J43" s="557">
        <f>+ｴ.廃酸!$AK$27</f>
        <v>0</v>
      </c>
      <c r="K43" s="557">
        <f>+ｵ.廃ｱﾙｶﾘ!$AK$27</f>
        <v>0</v>
      </c>
      <c r="L43" s="557">
        <f>+ｶ.廃ﾌﾟﾗ類!$AK$27</f>
        <v>160.30000000000001</v>
      </c>
      <c r="M43" s="557">
        <f>+ｷ.紙くず!$AK$27</f>
        <v>21.5</v>
      </c>
      <c r="N43" s="557">
        <f>+ｸ.木くず!$AK$27</f>
        <v>202.8</v>
      </c>
      <c r="O43" s="557">
        <f>+ｹ.繊維くず!$AK$27</f>
        <v>0</v>
      </c>
      <c r="P43" s="557">
        <f>+ｺ.動植物性残さ!$AK$27</f>
        <v>0</v>
      </c>
      <c r="Q43" s="557">
        <f>+ｻ.動物系固形不要物!$AK$27</f>
        <v>0</v>
      </c>
      <c r="R43" s="557">
        <f>+ｼ.ｺﾞﾑくず!$AK$27</f>
        <v>0</v>
      </c>
      <c r="S43" s="557">
        <f>+ｽ.金属くず!$AK$27</f>
        <v>1</v>
      </c>
      <c r="T43" s="557">
        <f>+ｾ.ｶﾞﾗｽ･ｺﾝｸﾘ･陶磁器くず!$AK$27</f>
        <v>230.8</v>
      </c>
      <c r="U43" s="557">
        <f>+ｿ.鉱さい!$AK$27</f>
        <v>0</v>
      </c>
      <c r="V43" s="557">
        <f>+ﾀ.がれき類!$AK$27</f>
        <v>4548.5</v>
      </c>
      <c r="W43" s="557">
        <f>+ﾁ.動物のふん尿!$AK$27</f>
        <v>0</v>
      </c>
      <c r="X43" s="557">
        <f>+ﾂ.動物の死体!$AK$27</f>
        <v>0</v>
      </c>
      <c r="Y43" s="557">
        <f>+ﾃ.ばいじん!$AK$27</f>
        <v>0</v>
      </c>
      <c r="Z43" s="558">
        <f>+ﾄ.混合廃棄物その他!$AK$27</f>
        <v>222.5</v>
      </c>
      <c r="AA43" s="559">
        <f t="shared" si="4"/>
        <v>15302.099999999999</v>
      </c>
    </row>
    <row r="44" spans="2:27" ht="24" customHeight="1" x14ac:dyDescent="0.15">
      <c r="B44" s="186"/>
      <c r="C44" s="193"/>
      <c r="D44" s="191" t="s">
        <v>188</v>
      </c>
      <c r="E44" s="969" t="s">
        <v>236</v>
      </c>
      <c r="F44" s="970"/>
      <c r="G44" s="560">
        <f>+ｱ.燃え殻!$AK$30</f>
        <v>0</v>
      </c>
      <c r="H44" s="560">
        <f>+ｲ.汚泥!$AK$30</f>
        <v>766.3</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766.3</v>
      </c>
    </row>
    <row r="45" spans="2:27" ht="24" customHeight="1" x14ac:dyDescent="0.15">
      <c r="B45" s="186"/>
      <c r="C45" s="193"/>
      <c r="D45" s="584" t="s">
        <v>190</v>
      </c>
      <c r="E45" s="962" t="s">
        <v>237</v>
      </c>
      <c r="F45" s="963"/>
      <c r="G45" s="563">
        <f>+ｱ.燃え殻!$AR$24</f>
        <v>0</v>
      </c>
      <c r="H45" s="563">
        <f>+ｲ.汚泥!$AR$24</f>
        <v>9914.7000000000007</v>
      </c>
      <c r="I45" s="563">
        <f>+ｳ.廃油!$AR$24</f>
        <v>0</v>
      </c>
      <c r="J45" s="563">
        <f>+ｴ.廃酸!$AR$24</f>
        <v>0</v>
      </c>
      <c r="K45" s="563">
        <f>+ｵ.廃ｱﾙｶﾘ!$AR$24</f>
        <v>0</v>
      </c>
      <c r="L45" s="563">
        <f>+ｶ.廃ﾌﾟﾗ類!$AR$24</f>
        <v>160.30000000000001</v>
      </c>
      <c r="M45" s="563">
        <f>+ｷ.紙くず!$AR$24</f>
        <v>21.5</v>
      </c>
      <c r="N45" s="563">
        <f>+ｸ.木くず!$AR$24</f>
        <v>202.8</v>
      </c>
      <c r="O45" s="563">
        <f>+ｹ.繊維くず!$AR$24</f>
        <v>0</v>
      </c>
      <c r="P45" s="563">
        <f>+ｺ.動植物性残さ!$AR$24</f>
        <v>0</v>
      </c>
      <c r="Q45" s="563">
        <f>+ｻ.動物系固形不要物!$AR$24</f>
        <v>0</v>
      </c>
      <c r="R45" s="563">
        <f>+ｼ.ｺﾞﾑくず!$AR$24</f>
        <v>0</v>
      </c>
      <c r="S45" s="563">
        <f>+ｽ.金属くず!$AR$24</f>
        <v>1</v>
      </c>
      <c r="T45" s="563">
        <f>+ｾ.ｶﾞﾗｽ･ｺﾝｸﾘ･陶磁器くず!$AR$24</f>
        <v>230.8</v>
      </c>
      <c r="U45" s="563">
        <f>+ｿ.鉱さい!$AR$24</f>
        <v>0</v>
      </c>
      <c r="V45" s="563">
        <f>+ﾀ.がれき類!$AR$24</f>
        <v>4548.5</v>
      </c>
      <c r="W45" s="563">
        <f>+ﾁ.動物のふん尿!$AR$24</f>
        <v>0</v>
      </c>
      <c r="X45" s="563">
        <f>+ﾂ.動物の死体!$AR$24</f>
        <v>0</v>
      </c>
      <c r="Y45" s="563">
        <f>+ﾃ.ばいじん!$AR$24</f>
        <v>0</v>
      </c>
      <c r="Z45" s="564">
        <f>+ﾄ.混合廃棄物その他!$AR$24</f>
        <v>222.5</v>
      </c>
      <c r="AA45" s="565">
        <f t="shared" si="4"/>
        <v>15302.099999999999</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20931</v>
      </c>
      <c r="I55" s="634">
        <f t="shared" si="10"/>
        <v>0</v>
      </c>
      <c r="J55" s="634">
        <f t="shared" si="10"/>
        <v>0</v>
      </c>
      <c r="K55" s="634">
        <f t="shared" si="10"/>
        <v>0</v>
      </c>
      <c r="L55" s="634">
        <f t="shared" si="10"/>
        <v>338.4</v>
      </c>
      <c r="M55" s="634">
        <f t="shared" si="10"/>
        <v>45.4</v>
      </c>
      <c r="N55" s="634">
        <f t="shared" si="10"/>
        <v>428.1</v>
      </c>
      <c r="O55" s="634">
        <f t="shared" si="10"/>
        <v>0</v>
      </c>
      <c r="P55" s="634">
        <f t="shared" si="10"/>
        <v>0</v>
      </c>
      <c r="Q55" s="634">
        <f t="shared" si="10"/>
        <v>0</v>
      </c>
      <c r="R55" s="634">
        <f t="shared" si="10"/>
        <v>0</v>
      </c>
      <c r="S55" s="634">
        <f t="shared" si="10"/>
        <v>2.1</v>
      </c>
      <c r="T55" s="634">
        <f t="shared" si="10"/>
        <v>487.2</v>
      </c>
      <c r="U55" s="634">
        <f t="shared" si="10"/>
        <v>0</v>
      </c>
      <c r="V55" s="634">
        <f t="shared" si="10"/>
        <v>9602.4</v>
      </c>
      <c r="W55" s="634">
        <f t="shared" si="10"/>
        <v>0</v>
      </c>
      <c r="X55" s="634">
        <f t="shared" si="10"/>
        <v>0</v>
      </c>
      <c r="Y55" s="634">
        <f t="shared" si="10"/>
        <v>0</v>
      </c>
      <c r="Z55" s="634">
        <f t="shared" si="10"/>
        <v>469.7</v>
      </c>
      <c r="AA55" s="633">
        <f>+AA9+AA19+AA20</f>
        <v>32304.3</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3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35" customHeight="1" x14ac:dyDescent="0.15">
      <c r="C7" s="264"/>
      <c r="D7" s="265"/>
      <c r="E7" s="265"/>
      <c r="F7" s="265"/>
      <c r="G7" s="265"/>
      <c r="H7" s="265"/>
      <c r="I7" s="265"/>
      <c r="J7" s="265"/>
      <c r="K7" s="265"/>
      <c r="L7" s="265"/>
      <c r="M7" s="265"/>
      <c r="N7" s="265"/>
      <c r="O7" s="265"/>
      <c r="P7" s="265"/>
      <c r="Q7" s="265"/>
      <c r="R7" s="265"/>
      <c r="S7" s="265"/>
      <c r="T7" s="265"/>
      <c r="U7" s="266"/>
    </row>
    <row r="8" spans="1:24" ht="12.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6年  5月  8日</v>
      </c>
      <c r="Q11" s="1065"/>
      <c r="R11" s="1065"/>
      <c r="S11" s="1065"/>
      <c r="T11" s="1066"/>
      <c r="U11" s="362"/>
    </row>
    <row r="12" spans="1:24" ht="13.3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3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3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45" customHeight="1" x14ac:dyDescent="0.15">
      <c r="C16" s="470"/>
      <c r="D16" s="471"/>
      <c r="E16" s="471"/>
      <c r="F16" s="471"/>
      <c r="G16" s="471"/>
      <c r="H16" s="471"/>
      <c r="I16" s="472"/>
      <c r="J16" s="472" t="s">
        <v>6</v>
      </c>
      <c r="K16" s="272"/>
      <c r="L16" s="1077" t="str">
        <f>+表紙!L40</f>
        <v>東京都新宿区津久戸町２－１</v>
      </c>
      <c r="M16" s="1077"/>
      <c r="N16" s="1077"/>
      <c r="O16" s="1077"/>
      <c r="P16" s="1077"/>
      <c r="Q16" s="1077"/>
      <c r="R16" s="1077"/>
      <c r="S16" s="1077"/>
      <c r="T16" s="1077"/>
      <c r="U16" s="363"/>
    </row>
    <row r="17" spans="1:22" ht="26.45" customHeight="1" x14ac:dyDescent="0.15">
      <c r="C17" s="470"/>
      <c r="D17" s="471"/>
      <c r="E17" s="471"/>
      <c r="F17" s="471"/>
      <c r="G17" s="471"/>
      <c r="H17" s="471"/>
      <c r="I17" s="472"/>
      <c r="J17" s="472" t="s">
        <v>7</v>
      </c>
      <c r="K17" s="272"/>
      <c r="L17" s="1077" t="str">
        <f>+表紙!L41</f>
        <v xml:space="preserve">株式会社熊谷組首都圏支店
専務執行役員支店長　大野　雅紀			</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03-4523-3527</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2"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株式会社熊谷組首都圏支店</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2187</v>
      </c>
      <c r="Q25" s="1086"/>
      <c r="R25" s="1086"/>
      <c r="S25" s="1086"/>
      <c r="T25" s="1086"/>
      <c r="U25" s="1087"/>
    </row>
    <row r="26" spans="1:22" ht="26.45" customHeight="1" x14ac:dyDescent="0.15">
      <c r="C26" s="1099" t="s">
        <v>11</v>
      </c>
      <c r="D26" s="1100"/>
      <c r="E26" s="1101"/>
      <c r="F26" s="1118" t="str">
        <f>+表紙!F50</f>
        <v>東京都新宿区津久戸町2-1（神奈川県横浜市内各所）</v>
      </c>
      <c r="G26" s="1119"/>
      <c r="H26" s="1119"/>
      <c r="I26" s="1119"/>
      <c r="J26" s="1119"/>
      <c r="K26" s="1119"/>
      <c r="L26" s="1119"/>
      <c r="M26" s="1119"/>
      <c r="N26" s="454" t="s">
        <v>172</v>
      </c>
      <c r="O26" s="383"/>
      <c r="P26" s="383"/>
      <c r="Q26" s="1113" t="str">
        <f>IF(+表紙!Q50="","",+表紙!Q50)</f>
        <v>03-4523-3527</v>
      </c>
      <c r="R26" s="1113"/>
      <c r="S26" s="1113"/>
      <c r="T26" s="1113"/>
      <c r="U26" s="1114"/>
    </row>
    <row r="27" spans="1:22" ht="26.4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4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Ｄ－建設業</v>
      </c>
      <c r="G30" s="1089"/>
      <c r="H30" s="1089"/>
      <c r="I30" s="1089"/>
      <c r="J30" s="1089"/>
      <c r="K30" s="1089"/>
      <c r="L30" s="282" t="s">
        <v>48</v>
      </c>
      <c r="M30" s="282"/>
      <c r="N30" s="1090" t="str">
        <f>IF(COUNTA(表紙!N54)=1,+表紙!N54,"")</f>
        <v>総合建設業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f>IF(+表紙!N56="","",+表紙!N56)</f>
        <v>10171</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624</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3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8</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17002.2</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・実寸発注の実施（木くず・がれき類）　　　　　　　　　　
・余剰材の引取り（木くず）　　　　　　　　　　　　
・梱包材の減少化（廃プラスチック）　　　　　　　　　　　
・工法の改善（がれき類・建設汚泥）</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7"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8</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15302.099999999999</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上記に加え　下記の取組みを実施予定・梱包材の簡素化（廃プラスチック類、紙くず）・ユニット化の持込み（ガラス・陶磁器くず）熱帯材代替型枠の使用（木くず）</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混合廃棄物の削減（産業廃棄物の適正分別など）と３Ｒの推進を実施。混合廃棄物排出量の目標を設定する。
・建設廃棄物総排出量に占める混合廃棄物総排出量　２．０％以下</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上記の目標を達成するために、廃石膏ボード、廃プラスチック、金属くず、紙くず、木くず、繊維くず、がれき類、石綿含有産業廃棄物等の分別保管を実施している。
居ながら改修工事等でのキャスタ一体小型コンテナでの少量排出。</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2"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2"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17002.2</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f>+表紙!K209</f>
        <v>851.4</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17002.2</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・当社では業者選定方法を社則にて定めています。　　　　　　　　　　　
・電子マニフェスト対応可能な処理業者から選定　　　　　　　　　　　　
・電子契約締結の推進
・中間処理業者のリサイクル等を定期的にヒアリング</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15302.099999999999</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766.3</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15302.099999999999</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・電子契約の使用率向上
・廃プラスチック類のサーマルリサイクル以外（マテリアルリサイクル、ケミカルリサイクル）業者の開拓</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200000000000003"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2"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349999999999994"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2"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2" customHeight="1" x14ac:dyDescent="0.15">
      <c r="B12" s="121" t="s">
        <v>57</v>
      </c>
      <c r="C12" s="10" t="s">
        <v>168</v>
      </c>
    </row>
    <row r="13" spans="2:4" ht="30.2"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2024-05-15T06:24:43Z</dcterms:created>
  <dcterms:modified xsi:type="dcterms:W3CDTF">2024-09-05T04:47:46Z</dcterms:modified>
</cp:coreProperties>
</file>