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5480" yWindow="-120" windowWidth="15600" windowHeight="1116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H29" i="80" s="1"/>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<sst xmlns="http://schemas.openxmlformats.org/spreadsheetml/2006/main" count="3276" uniqueCount="461">
  <si>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</si>
  <si>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</si>
  <si>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</si>
  <si>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</si>
  <si>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</si>
  <si>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</si>
  <si>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</si>
  <si>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</si>
  <si>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</si>
  <si>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</si>
  <si>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</si>
  <si>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</si>
  <si>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</si>
  <si>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</si>
  <si>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</si>
  <si>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</si>
  <si>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</si>
  <si>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</si>
  <si>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</si>
  <si>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</si>
  <si>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</si>
  <si>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</si>
  <si>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</si>
  <si>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</si>
  <si>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</si>
  <si>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</si>
  <si>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</si>
  <si>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</si>
  <si>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</si>
  <si>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</si>
  <si>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</si>
  <si>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</si>
  <si>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</si>
  <si>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</si>
  <si>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</si>
  <si>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</si>
  <si>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</si>
  <si>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</si>
  <si>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</si>
  <si>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</si>
  <si>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</si>
  <si>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</si>
  <si>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</si>
  <si>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</si>
  <si>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</si>
  <si>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</si>
  <si>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</si>
  <si>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</si>
  <si>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</si>
  <si>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</si>
  <si>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</si>
  <si>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</si>
  <si>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</si>
  <si>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</si>
  <si>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</si>
  <si>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</si>
  <si>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</si>
  <si>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</si>
  <si>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</si>
  <si>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</si>
  <si>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</si>
  <si>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</si>
  <si>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</si>
  <si>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</si>
  <si>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</si>
  <si>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</si>
  <si>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</si>
  <si>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</si>
  <si>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</si>
  <si>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</si>
  <si>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</si>
  <si>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</si>
  <si>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</si>
  <si>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</si>
  <si>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</si>
  <si>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</si>
  <si>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</si>
  <si>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</si>
  <si>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</si>
  <si>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</si>
  <si>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</si>
  <si>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</si>
  <si>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</si>
  <si>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</si>
  <si>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</si>
  <si>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</si>
  <si>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</si>
  <si>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</si>
  <si>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</si>
  <si>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</si>
  <si>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</si>
  <si>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</si>
  <si>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</si>
  <si>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</si>
  <si>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</si>
  <si>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</si>
  <si>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</si>
  <si>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</si>
  <si>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</si>
  <si>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</si>
  <si>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</si>
  <si>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</si>
  <si>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</si>
  <si>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</si>
  <si>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</si>
  <si>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</si>
  <si>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</si>
  <si>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</si>
  <si>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</si>
  <si>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</si>
  <si>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</si>
  <si>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</si>
  <si>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</si>
  <si>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</si>
  <si>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</si>
  <si>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</si>
  <si>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</si>
  <si>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</si>
  <si>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</si>
  <si>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</si>
  <si>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</si>
  <si>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</si>
  <si>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</si>
  <si>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</si>
  <si>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</si>
  <si>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</si>
  <si>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</si>
  <si>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</si>
  <si>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</si>
  <si>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</si>
  <si>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</si>
  <si>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</si>
  <si>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</si>
  <si>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</si>
  <si>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</si>
  <si>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</si>
  <si>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</si>
  <si>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</si>
  <si>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</si>
  <si>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</si>
  <si>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</si>
  <si>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</si>
  <si>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</si>
  <si>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</si>
  <si>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</si>
  <si>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</si>
  <si>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</si>
  <si>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</si>
  <si>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</si>
  <si>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</si>
  <si>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</si>
  <si>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</si>
  <si>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</si>
  <si>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</si>
  <si>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</si>
  <si>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</si>
  <si>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</si>
  <si>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</si>
  <si>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</si>
  <si>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</si>
  <si>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</si>
  <si>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</si>
  <si>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</si>
  <si>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</si>
  <si>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</si>
  <si>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</si>
  <si>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</si>
  <si>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</si>
  <si>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</si>
  <si>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</si>
  <si>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</si>
  <si>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</si>
  <si>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</si>
  <si>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</si>
  <si>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</si>
  <si>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</si>
  <si>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</si>
  <si>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</si>
  <si>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</si>
  <si>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</si>
  <si>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</si>
  <si>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</si>
  <si>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</si>
  <si>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</si>
  <si>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</si>
  <si>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</si>
  <si>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</si>
  <si>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</si>
  <si>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</si>
  <si>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</si>
  <si>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</si>
  <si>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</si>
  <si>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</si>
  <si>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</si>
  <si>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</si>
  <si>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</si>
  <si>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</si>
  <si>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</si>
  <si>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</si>
  <si>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</si>
  <si>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</si>
  <si>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</si>
  <si>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</si>
  <si>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</si>
  <si>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</si>
  <si>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</si>
  <si>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</si>
  <si>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</si>
  <si>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</si>
  <si>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</si>
  <si>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</si>
  <si>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</si>
  <si>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</si>
  <si>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</si>
  <si>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</si>
  <si>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</si>
  <si>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</si>
  <si>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</si>
  <si>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</si>
  <si>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</si>
  <si>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</si>
  <si>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</si>
  <si>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</si>
  <si>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</si>
  <si>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</si>
  <si>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</si>
  <si>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</si>
  <si>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</si>
  <si>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</si>
  <si>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</si>
  <si>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</si>
  <si>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</si>
  <si>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</si>
  <si>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</si>
  <si>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</si>
  <si>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</si>
  <si>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</si>
  <si>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</si>
  <si>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</si>
  <si>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</si>
  <si>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</si>
  <si>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</si>
  <si>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</si>
  <si>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</si>
  <si>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</si>
  <si>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</si>
  <si>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</si>
  <si>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</si>
  <si>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</si>
  <si>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</si>
  <si>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</si>
  <si>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</si>
  <si>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</si>
  <si>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</si>
  <si>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</si>
  <si>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</si>
  <si>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</si>
  <si>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</si>
  <si>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</si>
  <si>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</si>
  <si>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</si>
  <si>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</si>
  <si>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</si>
  <si>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</si>
  <si>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</si>
  <si>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</si>
  <si>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</si>
  <si>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</si>
  <si>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</si>
  <si>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</si>
  <si>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</si>
  <si>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</si>
  <si>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</si>
  <si>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</si>
  <si>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</si>
  <si>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</si>
  <si>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</si>
  <si>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</si>
  <si>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</si>
  <si>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</si>
  <si>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</si>
  <si>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</si>
  <si>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</si>
  <si>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</si>
  <si>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</si>
  <si>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</si>
  <si>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</si>
  <si>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</si>
  <si>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</si>
  <si>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</si>
  <si>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</si>
  <si>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</si>
  <si>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</si>
  <si>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</si>
  <si>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</si>
  <si>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</si>
  <si>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</si>
  <si>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</si>
  <si>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</si>
  <si>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</si>
  <si>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</si>
  <si>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</si>
  <si>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</si>
  <si>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</si>
  <si>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</si>
  <si>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</si>
  <si>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</si>
  <si>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</si>
  <si>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</si>
  <si>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</si>
  <si>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</si>
  <si>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</si>
  <si>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</si>
  <si>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</si>
  <si>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</si>
  <si>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</si>
  <si>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</si>
  <si>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</si>
  <si>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</si>
  <si>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</si>
  <si>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</si>
  <si>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</si>
  <si>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</si>
  <si>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</si>
  <si>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</si>
  <si>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</si>
  <si>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</si>
  <si>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</si>
  <si>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</si>
  <si>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</si>
  <si>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</si>
  <si>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</si>
  <si>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</si>
  <si>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</si>
  <si>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</si>
  <si>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</si>
  <si>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</si>
  <si>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</si>
  <si>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</si>
  <si>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</si>
  <si>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</si>
  <si>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</si>
  <si>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</si>
  <si>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</si>
  <si>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</si>
  <si>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</si>
  <si>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</si>
  <si>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</si>
  <si>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</si>
  <si>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</si>
  <si>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</si>
  <si>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</si>
  <si>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</si>
  <si>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</si>
  <si>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</si>
  <si>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</si>
  <si>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</si>
  <si>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</si>
  <si>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</si>
  <si>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</si>
  <si>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</si>
  <si>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</si>
  <si>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</si>
  <si>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</si>
  <si>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</si>
  <si>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</si>
  <si>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</si>
  <si>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</si>
  <si>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</si>
  <si>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</si>
  <si>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</si>
  <si>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</si>
  <si>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</si>
  <si>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</si>
  <si>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</si>
  <si>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</si>
  <si>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</si>
  <si>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</si>
  <si>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</si>
  <si>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</si>
  <si>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</si>
  <si>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</si>
  <si>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</si>
  <si>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</si>
  <si>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</si>
  <si>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</si>
  <si>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</si>
  <si>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</si>
  <si>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</si>
  <si>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</si>
  <si>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</si>
  <si>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</si>
  <si>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</si>
  <si>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</si>
  <si>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</si>
  <si>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</si>
  <si>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</si>
  <si>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</si>
  <si>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</si>
  <si>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</si>
  <si>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</si>
  <si>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</si>
  <si>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</si>
  <si>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</si>
  <si>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</si>
  <si>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</si>
  <si>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</si>
  <si>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</si>
  <si>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</si>
  <si>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</si>
  <si>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</si>
  <si>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</si>
  <si>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</si>
  <si>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</si>
  <si>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</si>
  <si>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</si>
  <si>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</si>
  <si>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</si>
  <si>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</si>
  <si>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</si>
  <si>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</si>
  <si>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</si>
  <si>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</si>
  <si>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</si>
  <si>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</si>
  <si>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</si>
  <si>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</si>
  <si>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</si>
  <si>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</si>
  <si>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</si>
  <si>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</si>
  <si>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</si>
  <si>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</si>
  <si>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</si>
  <si>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</si>
  <si>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</si>
  <si>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</si>
  <si>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</si>
  <si>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</si>
  <si>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</si>
  <si>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</si>
  <si>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</si>
  <si>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</si>
  <si>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</si>
  <si>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</si>
  <si>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</si>
  <si>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</si>
  <si>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</si>
  <si>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</si>
  <si>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</si>
  <si>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</si>
  <si>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</si>
  <si>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令和６年６月３０日</t>
    <phoneticPr fontId="3"/>
  </si>
  <si>
    <t>横浜市鶴見区鶴見中央4-38-35</t>
    <rPh sb="0" eb="10">
      <t>ヨコハマシツルミクツルミチュウオウ</t>
    </rPh>
    <phoneticPr fontId="3"/>
  </si>
  <si>
    <t>045-511-0023</t>
    <phoneticPr fontId="3"/>
  </si>
  <si>
    <t>株式会社　松尾工務店</t>
    <rPh sb="0" eb="4">
      <t>カブシキガイシャ</t>
    </rPh>
    <rPh sb="5" eb="7">
      <t>マツオ</t>
    </rPh>
    <rPh sb="7" eb="10">
      <t>コウムテン</t>
    </rPh>
    <phoneticPr fontId="3"/>
  </si>
  <si>
    <t>横浜市鶴見区鶴見中央４-３８-３５</t>
    <phoneticPr fontId="3"/>
  </si>
  <si>
    <t>045-511-0023</t>
    <phoneticPr fontId="3"/>
  </si>
  <si>
    <t>株式会社松尾工務店　代表取締役　松本文明</t>
    <rPh sb="0" eb="9">
      <t>カブシキガイシャマツオコウムテン</t>
    </rPh>
    <rPh sb="10" eb="15">
      <t>ダイヒョウトリシマリヤク</t>
    </rPh>
    <rPh sb="16" eb="20">
      <t>マツモトフミアキ</t>
    </rPh>
    <phoneticPr fontId="3"/>
  </si>
  <si>
    <t>建築：８０％　土木：２０％</t>
    <phoneticPr fontId="3"/>
  </si>
  <si>
    <t>全体317名、当該事業場146名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</si>
</sst>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8" zoomScaleNormal="100" zoomScaleSheetLayoutView="100" workbookViewId="0">
      <selection activeCell="L52" sqref="L52:O52"/>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451</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452</v>
      </c>
      <c r="M34" s="483"/>
      <c r="N34" s="483"/>
      <c r="O34" s="484"/>
      <c r="Q34" s="20"/>
      <c r="R34" s="20"/>
      <c r="S34" s="20"/>
    </row>
    <row r="35" spans="1:19" ht="11.25" customHeight="1" x14ac:dyDescent="0.15">
      <c r="C35" s="78"/>
      <c r="O35" s="80"/>
      <c r="Q35" s="20"/>
      <c r="R35" s="20"/>
      <c r="S35" s="20"/>
    </row>
    <row r="36" spans="1:19" ht="13.5" x14ac:dyDescent="0.15">
      <c r="C36" s="514" t="s">
        <v>41</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453</v>
      </c>
      <c r="K39" s="473"/>
      <c r="L39" s="474"/>
      <c r="M39" s="474"/>
      <c r="N39" s="474"/>
      <c r="O39" s="475"/>
      <c r="Q39" s="20"/>
      <c r="R39" s="20"/>
    </row>
    <row r="40" spans="1:19" ht="26.25" customHeight="1" x14ac:dyDescent="0.15">
      <c r="C40" s="78"/>
      <c r="H40" s="23" t="s">
        <v>7</v>
      </c>
      <c r="I40" s="23"/>
      <c r="J40" s="473" t="s">
        <v>458</v>
      </c>
      <c r="K40" s="473"/>
      <c r="L40" s="474"/>
      <c r="M40" s="474"/>
      <c r="N40" s="474"/>
      <c r="O40" s="475"/>
    </row>
    <row r="41" spans="1:19" x14ac:dyDescent="0.15">
      <c r="C41" s="78"/>
      <c r="J41" s="21" t="s">
        <v>8</v>
      </c>
      <c r="O41" s="79"/>
    </row>
    <row r="42" spans="1:19" x14ac:dyDescent="0.15">
      <c r="C42" s="78"/>
      <c r="J42" s="24" t="s">
        <v>9</v>
      </c>
      <c r="K42" s="24"/>
      <c r="L42" s="526" t="s">
        <v>454</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455</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2235</v>
      </c>
      <c r="N48" s="489"/>
      <c r="O48" s="490"/>
    </row>
    <row r="49" spans="3:21" ht="18" customHeight="1" x14ac:dyDescent="0.15">
      <c r="C49" s="467" t="s">
        <v>11</v>
      </c>
      <c r="D49" s="468"/>
      <c r="E49" s="469"/>
      <c r="F49" s="522" t="s">
        <v>456</v>
      </c>
      <c r="G49" s="523"/>
      <c r="H49" s="523"/>
      <c r="I49" s="523"/>
      <c r="J49" s="523"/>
      <c r="K49" s="523"/>
      <c r="L49" s="126" t="s">
        <v>172</v>
      </c>
      <c r="M49" s="394"/>
      <c r="N49" s="491" t="s">
        <v>457</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459</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v>2531</v>
      </c>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t="s">
        <v>460</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8637.8000000000011</v>
      </c>
      <c r="I63" s="241" t="s">
        <v>4</v>
      </c>
      <c r="J63" s="447" t="s">
        <v>324</v>
      </c>
      <c r="K63" s="448"/>
      <c r="L63" s="449"/>
      <c r="M63" s="442">
        <f>+別紙!AA14</f>
        <v>8637.8000000000011</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t="str">
        <f>+別紙!AA15</f>
        <v>0</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8637.8000000000011</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株式会社　松尾工務店</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C13"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松尾工務店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6573.7</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6563.4</v>
      </c>
      <c r="E24" s="603"/>
      <c r="F24" s="603"/>
      <c r="G24" s="195" t="s">
        <v>198</v>
      </c>
      <c r="H24" s="581">
        <f>+F12</f>
        <v>6573.7</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6573.7</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6573.7</v>
      </c>
      <c r="Q27" s="586"/>
      <c r="R27" s="586"/>
      <c r="S27" s="586"/>
      <c r="T27" s="44" t="s">
        <v>38</v>
      </c>
      <c r="U27" s="64"/>
      <c r="V27" s="64"/>
      <c r="Y27" s="62" t="s">
        <v>39</v>
      </c>
      <c r="Z27" s="65"/>
      <c r="AH27" s="53"/>
      <c r="AI27" s="53"/>
      <c r="AJ27" s="53"/>
      <c r="AK27" s="53"/>
      <c r="AL27" s="549">
        <f>+AH18+P27</f>
        <v>6573.7</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6573.7</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6563.4</v>
      </c>
      <c r="E29" s="603"/>
      <c r="F29" s="603"/>
      <c r="G29" s="195" t="s">
        <v>198</v>
      </c>
      <c r="H29" s="581">
        <f>+AL27</f>
        <v>6573.7</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6573.7</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6563.4</v>
      </c>
      <c r="E31" s="603"/>
      <c r="F31" s="603"/>
      <c r="G31" s="195" t="s">
        <v>198</v>
      </c>
      <c r="H31" s="581">
        <f>+AS24</f>
        <v>6573.7</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松尾工務店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松尾工務店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松尾工務店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E13"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松尾工務店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115.2</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55.5</v>
      </c>
      <c r="E24" s="603"/>
      <c r="F24" s="603"/>
      <c r="G24" s="195" t="s">
        <v>198</v>
      </c>
      <c r="H24" s="581">
        <f>+F12</f>
        <v>115.2</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115.2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115.2</v>
      </c>
      <c r="Q27" s="586"/>
      <c r="R27" s="586"/>
      <c r="S27" s="586"/>
      <c r="T27" s="44" t="s">
        <v>38</v>
      </c>
      <c r="U27" s="64"/>
      <c r="V27" s="64"/>
      <c r="Y27" s="62" t="s">
        <v>39</v>
      </c>
      <c r="Z27" s="65"/>
      <c r="AH27" s="53"/>
      <c r="AI27" s="53"/>
      <c r="AJ27" s="53"/>
      <c r="AK27" s="53"/>
      <c r="AL27" s="549">
        <f>+AH18+P27</f>
        <v>115.2</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115.2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55.5</v>
      </c>
      <c r="E29" s="603"/>
      <c r="F29" s="603"/>
      <c r="G29" s="195" t="s">
        <v>198</v>
      </c>
      <c r="H29" s="581">
        <f>+AL27</f>
        <v>115.2</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115.2</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55.5</v>
      </c>
      <c r="E31" s="603"/>
      <c r="F31" s="603"/>
      <c r="G31" s="195" t="s">
        <v>198</v>
      </c>
      <c r="H31" s="581">
        <f>+AS24</f>
        <v>115.2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6"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松尾工務店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43.8</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6.8</v>
      </c>
      <c r="E24" s="603"/>
      <c r="F24" s="603"/>
      <c r="G24" s="195" t="s">
        <v>198</v>
      </c>
      <c r="H24" s="581">
        <f>+F12</f>
        <v>43.8</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43.8</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43.8</v>
      </c>
      <c r="Q27" s="586"/>
      <c r="R27" s="586"/>
      <c r="S27" s="586"/>
      <c r="T27" s="44" t="s">
        <v>38</v>
      </c>
      <c r="U27" s="64"/>
      <c r="V27" s="64"/>
      <c r="Y27" s="62" t="s">
        <v>39</v>
      </c>
      <c r="Z27" s="65"/>
      <c r="AH27" s="53"/>
      <c r="AI27" s="53"/>
      <c r="AJ27" s="53"/>
      <c r="AK27" s="53"/>
      <c r="AL27" s="549">
        <f>+AH18+P27</f>
        <v>43.8</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43.8</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6.8</v>
      </c>
      <c r="E29" s="603"/>
      <c r="F29" s="603"/>
      <c r="G29" s="195" t="s">
        <v>198</v>
      </c>
      <c r="H29" s="581">
        <f>+AL27</f>
        <v>43.8</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43.8</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6.8</v>
      </c>
      <c r="E31" s="603"/>
      <c r="F31" s="603"/>
      <c r="G31" s="195" t="s">
        <v>198</v>
      </c>
      <c r="H31" s="581">
        <f>+AS24</f>
        <v>43.8</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6"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松尾工務店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392.1</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124.3</v>
      </c>
      <c r="E24" s="603"/>
      <c r="F24" s="603"/>
      <c r="G24" s="195" t="s">
        <v>198</v>
      </c>
      <c r="H24" s="581">
        <f>+F12</f>
        <v>392.1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392.1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392.1</v>
      </c>
      <c r="Q27" s="586"/>
      <c r="R27" s="586"/>
      <c r="S27" s="586"/>
      <c r="T27" s="44" t="s">
        <v>38</v>
      </c>
      <c r="U27" s="64"/>
      <c r="V27" s="64"/>
      <c r="Y27" s="62" t="s">
        <v>39</v>
      </c>
      <c r="Z27" s="65"/>
      <c r="AH27" s="53"/>
      <c r="AI27" s="53"/>
      <c r="AJ27" s="53"/>
      <c r="AK27" s="53"/>
      <c r="AL27" s="549">
        <f>+AH18+P27</f>
        <v>392.1</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392.1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124.3</v>
      </c>
      <c r="E29" s="603"/>
      <c r="F29" s="603"/>
      <c r="G29" s="195" t="s">
        <v>198</v>
      </c>
      <c r="H29" s="581">
        <f>+AL27</f>
        <v>392.1</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392.1</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124.3</v>
      </c>
      <c r="E31" s="603"/>
      <c r="F31" s="603"/>
      <c r="G31" s="195" t="s">
        <v>198</v>
      </c>
      <c r="H31" s="581">
        <f>+AS24</f>
        <v>392.1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F9:I9"/>
    <mergeCell ref="G14:I14"/>
    <mergeCell ref="Q14:T14"/>
    <mergeCell ref="AE9:AE14"/>
    <mergeCell ref="P12:S12"/>
    <mergeCell ref="Y21:AA21"/>
    <mergeCell ref="P18:S18"/>
    <mergeCell ref="Y18:AA18"/>
    <mergeCell ref="P16:AB16"/>
    <mergeCell ref="M11:M24"/>
    <mergeCell ref="Q20:T20"/>
    <mergeCell ref="P21:S21"/>
    <mergeCell ref="P24:S24"/>
    <mergeCell ref="U17:X17"/>
    <mergeCell ref="Q17:T17"/>
    <mergeCell ref="P22:V22"/>
    <mergeCell ref="AH18:AK18"/>
    <mergeCell ref="U23:X23"/>
    <mergeCell ref="Z20:AB20"/>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AS16:AT16"/>
    <mergeCell ref="AS17:AT17"/>
    <mergeCell ref="AO17:AP17"/>
    <mergeCell ref="AI17:AL17"/>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松尾工務店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松尾工務店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F9:I9"/>
    <mergeCell ref="G14:I14"/>
    <mergeCell ref="Q14:T14"/>
    <mergeCell ref="AE9:AE14"/>
    <mergeCell ref="P12:S12"/>
    <mergeCell ref="Y21:AA21"/>
    <mergeCell ref="P18:S18"/>
    <mergeCell ref="Y18:AA18"/>
    <mergeCell ref="P16:AB16"/>
    <mergeCell ref="M11:M24"/>
    <mergeCell ref="Q20:T20"/>
    <mergeCell ref="P21:S21"/>
    <mergeCell ref="P24:S24"/>
    <mergeCell ref="U17:X17"/>
    <mergeCell ref="Q17:T17"/>
    <mergeCell ref="P22:V22"/>
    <mergeCell ref="AH18:AK18"/>
    <mergeCell ref="U23:X23"/>
    <mergeCell ref="Z20:AB20"/>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AS16:AT16"/>
    <mergeCell ref="AS17:AT17"/>
    <mergeCell ref="AO17:AP17"/>
    <mergeCell ref="AI17:AL17"/>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松尾工務店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松尾工務店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6"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松尾工務店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123.6</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25.1</v>
      </c>
      <c r="E24" s="603"/>
      <c r="F24" s="603"/>
      <c r="G24" s="195" t="s">
        <v>198</v>
      </c>
      <c r="H24" s="581">
        <f>+F12</f>
        <v>123.6</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123.6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123.6</v>
      </c>
      <c r="Q27" s="586"/>
      <c r="R27" s="586"/>
      <c r="S27" s="586"/>
      <c r="T27" s="44" t="s">
        <v>38</v>
      </c>
      <c r="U27" s="64"/>
      <c r="V27" s="64"/>
      <c r="Y27" s="62" t="s">
        <v>39</v>
      </c>
      <c r="Z27" s="65"/>
      <c r="AH27" s="53"/>
      <c r="AI27" s="53"/>
      <c r="AJ27" s="53"/>
      <c r="AK27" s="53"/>
      <c r="AL27" s="549">
        <f>+AH18+P27</f>
        <v>123.6</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123.6</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25.1</v>
      </c>
      <c r="E29" s="603"/>
      <c r="F29" s="603"/>
      <c r="G29" s="195" t="s">
        <v>198</v>
      </c>
      <c r="H29" s="581">
        <f>+AL27</f>
        <v>123.6</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123.6</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25.1</v>
      </c>
      <c r="E31" s="603"/>
      <c r="F31" s="603"/>
      <c r="G31" s="195" t="s">
        <v>198</v>
      </c>
      <c r="H31" s="581">
        <f>+AS24</f>
        <v>123.6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3"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松尾工務店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427.8</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237.6</v>
      </c>
      <c r="E24" s="603"/>
      <c r="F24" s="603"/>
      <c r="G24" s="195" t="s">
        <v>198</v>
      </c>
      <c r="H24" s="581">
        <f>+F12</f>
        <v>427.8</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427.8</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427.8</v>
      </c>
      <c r="Q27" s="586"/>
      <c r="R27" s="586"/>
      <c r="S27" s="586"/>
      <c r="T27" s="44" t="s">
        <v>38</v>
      </c>
      <c r="U27" s="64"/>
      <c r="V27" s="64"/>
      <c r="Y27" s="62" t="s">
        <v>39</v>
      </c>
      <c r="Z27" s="65"/>
      <c r="AH27" s="53"/>
      <c r="AI27" s="53"/>
      <c r="AJ27" s="53"/>
      <c r="AK27" s="53"/>
      <c r="AL27" s="549">
        <f>+AH18+P27</f>
        <v>427.8</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427.8</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237.6</v>
      </c>
      <c r="E29" s="603"/>
      <c r="F29" s="603"/>
      <c r="G29" s="195" t="s">
        <v>198</v>
      </c>
      <c r="H29" s="581">
        <f>+AL27</f>
        <v>427.8</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427.8</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237.6</v>
      </c>
      <c r="E31" s="603"/>
      <c r="F31" s="603"/>
      <c r="G31" s="195" t="s">
        <v>198</v>
      </c>
      <c r="H31" s="581">
        <f>+AS24</f>
        <v>427.8</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松尾工務店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2"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松尾工務店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5091.5</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1370.1</v>
      </c>
      <c r="E24" s="603"/>
      <c r="F24" s="603"/>
      <c r="G24" s="195" t="s">
        <v>198</v>
      </c>
      <c r="H24" s="581">
        <f>+F12</f>
        <v>5091.5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5091.5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5091.5</v>
      </c>
      <c r="Q27" s="586"/>
      <c r="R27" s="586"/>
      <c r="S27" s="586"/>
      <c r="T27" s="44" t="s">
        <v>38</v>
      </c>
      <c r="U27" s="64"/>
      <c r="V27" s="64"/>
      <c r="Y27" s="62" t="s">
        <v>39</v>
      </c>
      <c r="Z27" s="65"/>
      <c r="AH27" s="53"/>
      <c r="AI27" s="53"/>
      <c r="AJ27" s="53"/>
      <c r="AK27" s="53"/>
      <c r="AL27" s="549">
        <f>+AH18+P27</f>
        <v>5091.5</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5091.5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1370.1</v>
      </c>
      <c r="E29" s="603"/>
      <c r="F29" s="603"/>
      <c r="G29" s="195" t="s">
        <v>198</v>
      </c>
      <c r="H29" s="581">
        <f>+AL27</f>
        <v>5091.5</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5091.5</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1370.1</v>
      </c>
      <c r="E31" s="603"/>
      <c r="F31" s="603"/>
      <c r="G31" s="195" t="s">
        <v>198</v>
      </c>
      <c r="H31" s="581">
        <f>+AS24</f>
        <v>5091.5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松尾工務店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松尾工務店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松尾工務店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6" zoomScaleNormal="100" workbookViewId="0">
      <selection activeCell="AA30" sqref="AA30:AE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松尾工務店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461.9</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255</v>
      </c>
      <c r="E24" s="603"/>
      <c r="F24" s="603"/>
      <c r="G24" s="195" t="s">
        <v>198</v>
      </c>
      <c r="H24" s="581">
        <f>+F12</f>
        <v>461.9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461.9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461.9</v>
      </c>
      <c r="Q27" s="586"/>
      <c r="R27" s="586"/>
      <c r="S27" s="586"/>
      <c r="T27" s="44" t="s">
        <v>38</v>
      </c>
      <c r="U27" s="64"/>
      <c r="V27" s="64"/>
      <c r="Y27" s="62" t="s">
        <v>39</v>
      </c>
      <c r="Z27" s="65"/>
      <c r="AH27" s="53"/>
      <c r="AI27" s="53"/>
      <c r="AJ27" s="53"/>
      <c r="AK27" s="53"/>
      <c r="AL27" s="549">
        <f>+AH18+P27</f>
        <v>461.9</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461.9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255</v>
      </c>
      <c r="E29" s="603"/>
      <c r="F29" s="603"/>
      <c r="G29" s="195" t="s">
        <v>198</v>
      </c>
      <c r="H29" s="581">
        <f>+AL27</f>
        <v>461.9</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461.9</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255</v>
      </c>
      <c r="E31" s="603"/>
      <c r="F31" s="603"/>
      <c r="G31" s="195" t="s">
        <v>198</v>
      </c>
      <c r="H31" s="581">
        <f>+AS24</f>
        <v>461.9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株式会社　松尾工務店</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6563.4</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55.5</v>
      </c>
      <c r="M9" s="320">
        <f>IF(OR(ｷ.紙くず!D24&gt;0,ｷ.紙くず!D24&lt;0),ｷ.紙くず!D24,IF(M$19&gt;0,"0",0))</f>
        <v>6.8</v>
      </c>
      <c r="N9" s="320">
        <f>IF(OR(ｸ.木くず!D24&gt;0,ｸ.木くず!D24&lt;0),ｸ.木くず!D24,IF(N$19&gt;0,"0",0))</f>
        <v>124.3</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25.1</v>
      </c>
      <c r="T9" s="320">
        <f>IF(OR(ｾ.ｶﾞﾗｽ･ｺﾝｸﾘ･陶磁器くず!D24&gt;0,ｾ.ｶﾞﾗｽ･ｺﾝｸﾘ･陶磁器くず!D24&lt;0),ｾ.ｶﾞﾗｽ･ｺﾝｸﾘ･陶磁器くず!D24,IF(T$19&gt;0,"0",0))</f>
        <v>237.6</v>
      </c>
      <c r="U9" s="320">
        <f>IF(OR(ｿ.鉱さい!D24&gt;0,ｿ.鉱さい!D24&lt;0),ｿ.鉱さい!D24,IF(U$19&gt;0,"0",0))</f>
        <v>0</v>
      </c>
      <c r="V9" s="320">
        <f>IF(OR(ﾀ.がれき類!D24&gt;0,ﾀ.がれき類!D24&lt;0),ﾀ.がれき類!D24,IF(V$19&gt;0,"0",0))</f>
        <v>1370.1</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255</v>
      </c>
      <c r="AA9" s="322">
        <f>IF(SUM(G9:Z9)&gt;0,SUM(G9:Z9),IF(AA$19&gt;0,"0",0))</f>
        <v>8637.8000000000011</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6563.4</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55.5</v>
      </c>
      <c r="M14" s="326">
        <f>IF(OR(ｷ.紙くず!D29&gt;0,ｷ.紙くず!D29&lt;0),ｷ.紙くず!D29,IF(M$19&gt;0,"0",0))</f>
        <v>6.8</v>
      </c>
      <c r="N14" s="326">
        <f>IF(OR(ｸ.木くず!D29&gt;0,ｸ.木くず!D29&lt;0),ｸ.木くず!D29,IF(N$19&gt;0,"0",0))</f>
        <v>124.3</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25.1</v>
      </c>
      <c r="T14" s="326">
        <f>IF(OR(ｾ.ｶﾞﾗｽ･ｺﾝｸﾘ･陶磁器くず!D29&gt;0,ｾ.ｶﾞﾗｽ･ｺﾝｸﾘ･陶磁器くず!D29&lt;0),ｾ.ｶﾞﾗｽ･ｺﾝｸﾘ･陶磁器くず!D29,IF(T$19&gt;0,"0",0))</f>
        <v>237.6</v>
      </c>
      <c r="U14" s="326">
        <f>IF(OR(ｿ.鉱さい!D29&gt;0,ｿ.鉱さい!D29&lt;0),ｿ.鉱さい!D29,IF(U$19&gt;0,"0",0))</f>
        <v>0</v>
      </c>
      <c r="V14" s="326">
        <f>IF(OR(ﾀ.がれき類!D29&gt;0,ﾀ.がれき類!D29&lt;0),ﾀ.がれき類!D29,IF(V$19&gt;0,"0",0))</f>
        <v>1370.1</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255</v>
      </c>
      <c r="AA14" s="328">
        <f t="shared" si="0"/>
        <v>8637.8000000000011</v>
      </c>
    </row>
    <row r="15" spans="2:27" ht="24" customHeight="1" x14ac:dyDescent="0.15">
      <c r="B15" s="169" t="s">
        <v>244</v>
      </c>
      <c r="C15" s="684" t="s">
        <v>242</v>
      </c>
      <c r="D15" s="684"/>
      <c r="E15" s="684"/>
      <c r="F15" s="685"/>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t="str">
        <f>IF(OR(ｶ.廃ﾌﾟﾗ類!D30&gt;0,ｶ.廃ﾌﾟﾗ類!D30&lt;0),ｶ.廃ﾌﾟﾗ類!D30,IF(L$19&gt;0,"0",0))</f>
        <v>0</v>
      </c>
      <c r="M15" s="326" t="str">
        <f>IF(OR(ｷ.紙くず!D30&gt;0,ｷ.紙くず!D30&lt;0),ｷ.紙くず!D30,IF(M$19&gt;0,"0",0))</f>
        <v>0</v>
      </c>
      <c r="N15" s="326" t="str">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t="str">
        <f>IF(OR(ｽ.金属くず!D30&gt;0,ｽ.金属くず!D30&lt;0),ｽ.金属くず!D30,IF(S$19&gt;0,"0",0))</f>
        <v>0</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t="str">
        <f>IF(OR(ﾄ.混合廃棄物その他!D30&gt;0,ﾄ.混合廃棄物その他!D30&lt;0),ﾄ.混合廃棄物その他!D30,IF(Z$19&gt;0,"0",0))</f>
        <v>0</v>
      </c>
      <c r="AA15" s="328" t="str">
        <f t="shared" si="0"/>
        <v>0</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6563.4</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55.5</v>
      </c>
      <c r="M16" s="326">
        <f>IF(OR(ｷ.紙くず!D31&gt;0,ｷ.紙くず!D31&lt;0),ｷ.紙くず!D31,IF(M$19&gt;0,"0",0))</f>
        <v>6.8</v>
      </c>
      <c r="N16" s="326">
        <f>IF(OR(ｸ.木くず!D31&gt;0,ｸ.木くず!D31&lt;0),ｸ.木くず!D31,IF(N$19&gt;0,"0",0))</f>
        <v>124.3</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25.1</v>
      </c>
      <c r="T16" s="326">
        <f>IF(OR(ｾ.ｶﾞﾗｽ･ｺﾝｸﾘ･陶磁器くず!D31&gt;0,ｾ.ｶﾞﾗｽ･ｺﾝｸﾘ･陶磁器くず!D31&lt;0),ｾ.ｶﾞﾗｽ･ｺﾝｸﾘ･陶磁器くず!D31,IF(T$19&gt;0,"0",0))</f>
        <v>237.6</v>
      </c>
      <c r="U16" s="326">
        <f>IF(OR(ｿ.鉱さい!D31&gt;0,ｿ.鉱さい!D31&lt;0),ｿ.鉱さい!D31,IF(U$19&gt;0,"0",0))</f>
        <v>0</v>
      </c>
      <c r="V16" s="326">
        <f>IF(OR(ﾀ.がれき類!D31&gt;0,ﾀ.がれき類!D31&lt;0),ﾀ.がれき類!D31,IF(V$19&gt;0,"0",0))</f>
        <v>1370.1</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255</v>
      </c>
      <c r="AA16" s="328">
        <f t="shared" si="0"/>
        <v>8637.8000000000011</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6573.7</v>
      </c>
      <c r="I19" s="332">
        <f t="shared" si="1"/>
        <v>0</v>
      </c>
      <c r="J19" s="332">
        <f t="shared" si="1"/>
        <v>0</v>
      </c>
      <c r="K19" s="332">
        <f t="shared" si="1"/>
        <v>0</v>
      </c>
      <c r="L19" s="332">
        <f t="shared" si="1"/>
        <v>115.2</v>
      </c>
      <c r="M19" s="332">
        <f t="shared" si="1"/>
        <v>43.8</v>
      </c>
      <c r="N19" s="332">
        <f t="shared" si="1"/>
        <v>392.1</v>
      </c>
      <c r="O19" s="332">
        <f t="shared" si="1"/>
        <v>0</v>
      </c>
      <c r="P19" s="332">
        <f t="shared" si="1"/>
        <v>0</v>
      </c>
      <c r="Q19" s="332">
        <f t="shared" si="1"/>
        <v>0</v>
      </c>
      <c r="R19" s="332">
        <f t="shared" si="1"/>
        <v>0</v>
      </c>
      <c r="S19" s="332">
        <f t="shared" si="1"/>
        <v>123.6</v>
      </c>
      <c r="T19" s="332">
        <f t="shared" si="1"/>
        <v>427.8</v>
      </c>
      <c r="U19" s="332">
        <f t="shared" si="1"/>
        <v>0</v>
      </c>
      <c r="V19" s="332">
        <f t="shared" si="1"/>
        <v>5091.5</v>
      </c>
      <c r="W19" s="332">
        <f t="shared" si="1"/>
        <v>0</v>
      </c>
      <c r="X19" s="332">
        <f t="shared" si="1"/>
        <v>0</v>
      </c>
      <c r="Y19" s="332">
        <f t="shared" si="1"/>
        <v>0</v>
      </c>
      <c r="Z19" s="333">
        <f t="shared" si="1"/>
        <v>461.9</v>
      </c>
      <c r="AA19" s="334">
        <f t="shared" ref="AA19:AA25" si="2">SUM(G19:Z19)</f>
        <v>13229.6</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6573.7</v>
      </c>
      <c r="I37" s="368">
        <f t="shared" si="8"/>
        <v>0</v>
      </c>
      <c r="J37" s="368">
        <f t="shared" si="8"/>
        <v>0</v>
      </c>
      <c r="K37" s="368">
        <f t="shared" si="8"/>
        <v>0</v>
      </c>
      <c r="L37" s="368">
        <f t="shared" si="8"/>
        <v>115.2</v>
      </c>
      <c r="M37" s="368">
        <f t="shared" si="8"/>
        <v>43.8</v>
      </c>
      <c r="N37" s="368">
        <f t="shared" si="8"/>
        <v>392.1</v>
      </c>
      <c r="O37" s="368">
        <f t="shared" si="8"/>
        <v>0</v>
      </c>
      <c r="P37" s="368">
        <f t="shared" si="8"/>
        <v>0</v>
      </c>
      <c r="Q37" s="368">
        <f t="shared" si="8"/>
        <v>0</v>
      </c>
      <c r="R37" s="368">
        <f t="shared" si="8"/>
        <v>0</v>
      </c>
      <c r="S37" s="368">
        <f t="shared" si="8"/>
        <v>123.6</v>
      </c>
      <c r="T37" s="368">
        <f t="shared" si="8"/>
        <v>427.8</v>
      </c>
      <c r="U37" s="368">
        <f t="shared" si="8"/>
        <v>0</v>
      </c>
      <c r="V37" s="368">
        <f t="shared" si="8"/>
        <v>5091.5</v>
      </c>
      <c r="W37" s="368">
        <f t="shared" si="8"/>
        <v>0</v>
      </c>
      <c r="X37" s="368">
        <f t="shared" si="8"/>
        <v>0</v>
      </c>
      <c r="Y37" s="368">
        <f t="shared" si="8"/>
        <v>0</v>
      </c>
      <c r="Z37" s="369">
        <f t="shared" si="8"/>
        <v>461.9</v>
      </c>
      <c r="AA37" s="370">
        <f t="shared" si="4"/>
        <v>13229.6</v>
      </c>
    </row>
    <row r="38" spans="2:27" ht="24" customHeight="1" x14ac:dyDescent="0.15">
      <c r="B38" s="167"/>
      <c r="C38" s="655"/>
      <c r="D38" s="208"/>
      <c r="E38" s="206" t="s">
        <v>262</v>
      </c>
      <c r="F38" s="391"/>
      <c r="G38" s="359">
        <f t="shared" ref="G38:Z38" si="9">SUM(G39:G41)</f>
        <v>0</v>
      </c>
      <c r="H38" s="359">
        <f t="shared" si="9"/>
        <v>6573.7</v>
      </c>
      <c r="I38" s="359">
        <f t="shared" si="9"/>
        <v>0</v>
      </c>
      <c r="J38" s="359">
        <f t="shared" si="9"/>
        <v>0</v>
      </c>
      <c r="K38" s="359">
        <f t="shared" si="9"/>
        <v>0</v>
      </c>
      <c r="L38" s="359">
        <f t="shared" si="9"/>
        <v>115.2</v>
      </c>
      <c r="M38" s="359">
        <f t="shared" si="9"/>
        <v>43.8</v>
      </c>
      <c r="N38" s="359">
        <f t="shared" si="9"/>
        <v>392.1</v>
      </c>
      <c r="O38" s="359">
        <f t="shared" si="9"/>
        <v>0</v>
      </c>
      <c r="P38" s="359">
        <f t="shared" si="9"/>
        <v>0</v>
      </c>
      <c r="Q38" s="359">
        <f t="shared" si="9"/>
        <v>0</v>
      </c>
      <c r="R38" s="359">
        <f t="shared" si="9"/>
        <v>0</v>
      </c>
      <c r="S38" s="359">
        <f t="shared" si="9"/>
        <v>123.6</v>
      </c>
      <c r="T38" s="359">
        <f t="shared" si="9"/>
        <v>427.8</v>
      </c>
      <c r="U38" s="359">
        <f t="shared" si="9"/>
        <v>0</v>
      </c>
      <c r="V38" s="359">
        <f t="shared" si="9"/>
        <v>5091.5</v>
      </c>
      <c r="W38" s="359">
        <f t="shared" si="9"/>
        <v>0</v>
      </c>
      <c r="X38" s="359">
        <f t="shared" si="9"/>
        <v>0</v>
      </c>
      <c r="Y38" s="359">
        <f t="shared" si="9"/>
        <v>0</v>
      </c>
      <c r="Z38" s="360">
        <f t="shared" si="9"/>
        <v>461.9</v>
      </c>
      <c r="AA38" s="361">
        <f t="shared" si="4"/>
        <v>13229.6</v>
      </c>
    </row>
    <row r="39" spans="2:27" ht="24" customHeight="1" x14ac:dyDescent="0.15">
      <c r="B39" s="167"/>
      <c r="C39" s="655"/>
      <c r="D39" s="209"/>
      <c r="E39" s="204"/>
      <c r="F39" s="202" t="s">
        <v>235</v>
      </c>
      <c r="G39" s="362">
        <f>+ｱ.燃え殻!$AA$28</f>
        <v>0</v>
      </c>
      <c r="H39" s="362">
        <f>+ｲ.汚泥!$AA$28</f>
        <v>6573.7</v>
      </c>
      <c r="I39" s="362">
        <f>+ｳ.廃油!$AA$28</f>
        <v>0</v>
      </c>
      <c r="J39" s="362">
        <f>+ｴ.廃酸!$AA$28</f>
        <v>0</v>
      </c>
      <c r="K39" s="362">
        <f>+ｵ.廃ｱﾙｶﾘ!$AA$28</f>
        <v>0</v>
      </c>
      <c r="L39" s="362">
        <f>+ｶ.廃ﾌﾟﾗ類!$AA$28</f>
        <v>115.2</v>
      </c>
      <c r="M39" s="362">
        <f>+ｷ.紙くず!$AA$28</f>
        <v>43.8</v>
      </c>
      <c r="N39" s="362">
        <f>+ｸ.木くず!$AA$28</f>
        <v>392.1</v>
      </c>
      <c r="O39" s="362">
        <f>+ｹ.繊維くず!$AA$28</f>
        <v>0</v>
      </c>
      <c r="P39" s="362">
        <f>+ｺ.動植物性残さ!$AA$28</f>
        <v>0</v>
      </c>
      <c r="Q39" s="362">
        <f>+ｻ.動物系固形不要物!$AA$28</f>
        <v>0</v>
      </c>
      <c r="R39" s="362">
        <f>+ｼ.ｺﾞﾑくず!$AA$28</f>
        <v>0</v>
      </c>
      <c r="S39" s="362">
        <f>+ｽ.金属くず!$AA$28</f>
        <v>123.6</v>
      </c>
      <c r="T39" s="362">
        <f>+ｾ.ｶﾞﾗｽ･ｺﾝｸﾘ･陶磁器くず!$AA$28</f>
        <v>427.8</v>
      </c>
      <c r="U39" s="362">
        <f>+ｿ.鉱さい!$AA$28</f>
        <v>0</v>
      </c>
      <c r="V39" s="362">
        <f>+ﾀ.がれき類!$AA$28</f>
        <v>5091.5</v>
      </c>
      <c r="W39" s="362">
        <f>+ﾁ.動物のふん尿!$AA$28</f>
        <v>0</v>
      </c>
      <c r="X39" s="362">
        <f>+ﾂ.動物の死体!$AA$28</f>
        <v>0</v>
      </c>
      <c r="Y39" s="362">
        <f>+ﾃ.ばいじん!$AA$28</f>
        <v>0</v>
      </c>
      <c r="Z39" s="363">
        <f>+ﾄ.混合廃棄物その他!$AA$28</f>
        <v>461.9</v>
      </c>
      <c r="AA39" s="364">
        <f t="shared" si="4"/>
        <v>13229.6</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6573.7</v>
      </c>
      <c r="I43" s="371">
        <f>+ｳ.廃油!$AL$27</f>
        <v>0</v>
      </c>
      <c r="J43" s="371">
        <f>+ｴ.廃酸!$AL$27</f>
        <v>0</v>
      </c>
      <c r="K43" s="371">
        <f>+ｵ.廃ｱﾙｶﾘ!$AL$27</f>
        <v>0</v>
      </c>
      <c r="L43" s="371">
        <f>+ｶ.廃ﾌﾟﾗ類!$AL$27</f>
        <v>115.2</v>
      </c>
      <c r="M43" s="371">
        <f>+ｷ.紙くず!$AL$27</f>
        <v>43.8</v>
      </c>
      <c r="N43" s="371">
        <f>+ｸ.木くず!$AL$27</f>
        <v>392.1</v>
      </c>
      <c r="O43" s="371">
        <f>+ｹ.繊維くず!$AL$27</f>
        <v>0</v>
      </c>
      <c r="P43" s="371">
        <f>+ｺ.動植物性残さ!$AL$27</f>
        <v>0</v>
      </c>
      <c r="Q43" s="371">
        <f>+ｻ.動物系固形不要物!$AL$27</f>
        <v>0</v>
      </c>
      <c r="R43" s="371">
        <f>+ｼ.ｺﾞﾑくず!$AL$27</f>
        <v>0</v>
      </c>
      <c r="S43" s="371">
        <f>+ｽ.金属くず!$AL$27</f>
        <v>123.6</v>
      </c>
      <c r="T43" s="371">
        <f>+ｾ.ｶﾞﾗｽ･ｺﾝｸﾘ･陶磁器くず!$AL$27</f>
        <v>427.8</v>
      </c>
      <c r="U43" s="371">
        <f>+ｿ.鉱さい!$AL$27</f>
        <v>0</v>
      </c>
      <c r="V43" s="371">
        <f>+ﾀ.がれき類!$AL$27</f>
        <v>5091.5</v>
      </c>
      <c r="W43" s="371">
        <f>+ﾁ.動物のふん尿!$AL$27</f>
        <v>0</v>
      </c>
      <c r="X43" s="371">
        <f>+ﾂ.動物の死体!$AL$27</f>
        <v>0</v>
      </c>
      <c r="Y43" s="371">
        <f>+ﾃ.ばいじん!$AL$27</f>
        <v>0</v>
      </c>
      <c r="Z43" s="372">
        <f>+ﾄ.混合廃棄物その他!$AL$27</f>
        <v>461.9</v>
      </c>
      <c r="AA43" s="373">
        <f t="shared" si="4"/>
        <v>13229.6</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66" t="s">
        <v>239</v>
      </c>
      <c r="F45" s="667"/>
      <c r="G45" s="377">
        <f>+ｱ.燃え殻!$AS$24</f>
        <v>0</v>
      </c>
      <c r="H45" s="377">
        <f>+ｲ.汚泥!$AS$24</f>
        <v>6573.7</v>
      </c>
      <c r="I45" s="377">
        <f>+ｳ.廃油!$AS$24</f>
        <v>0</v>
      </c>
      <c r="J45" s="377">
        <f>+ｴ.廃酸!$AS$24</f>
        <v>0</v>
      </c>
      <c r="K45" s="377">
        <f>+ｵ.廃ｱﾙｶﾘ!$AS$24</f>
        <v>0</v>
      </c>
      <c r="L45" s="377">
        <f>+ｶ.廃ﾌﾟﾗ類!$AS$24</f>
        <v>115.2</v>
      </c>
      <c r="M45" s="377">
        <f>+ｷ.紙くず!$AS$24</f>
        <v>43.8</v>
      </c>
      <c r="N45" s="377">
        <f>+ｸ.木くず!$AS$24</f>
        <v>392.1</v>
      </c>
      <c r="O45" s="377">
        <f>+ｹ.繊維くず!$AS$24</f>
        <v>0</v>
      </c>
      <c r="P45" s="377">
        <f>+ｺ.動植物性残さ!$AS$24</f>
        <v>0</v>
      </c>
      <c r="Q45" s="377">
        <f>+ｻ.動物系固形不要物!$AS$24</f>
        <v>0</v>
      </c>
      <c r="R45" s="377">
        <f>+ｼ.ｺﾞﾑくず!$AS$24</f>
        <v>0</v>
      </c>
      <c r="S45" s="377">
        <f>+ｽ.金属くず!$AS$24</f>
        <v>123.6</v>
      </c>
      <c r="T45" s="377">
        <f>+ｾ.ｶﾞﾗｽ･ｺﾝｸﾘ･陶磁器くず!$AS$24</f>
        <v>427.8</v>
      </c>
      <c r="U45" s="377">
        <f>+ｿ.鉱さい!$AS$24</f>
        <v>0</v>
      </c>
      <c r="V45" s="377">
        <f>+ﾀ.がれき類!$AS$24</f>
        <v>5091.5</v>
      </c>
      <c r="W45" s="377">
        <f>+ﾁ.動物のふん尿!$AS$24</f>
        <v>0</v>
      </c>
      <c r="X45" s="377">
        <f>+ﾂ.動物の死体!$AS$24</f>
        <v>0</v>
      </c>
      <c r="Y45" s="377">
        <f>+ﾃ.ばいじん!$AS$24</f>
        <v>0</v>
      </c>
      <c r="Z45" s="378">
        <f>+ﾄ.混合廃棄物その他!$AS$24</f>
        <v>461.9</v>
      </c>
      <c r="AA45" s="379">
        <f t="shared" si="4"/>
        <v>13229.6</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13137.099999999999</v>
      </c>
      <c r="I55" s="414">
        <f t="shared" si="10"/>
        <v>0</v>
      </c>
      <c r="J55" s="414">
        <f t="shared" si="10"/>
        <v>0</v>
      </c>
      <c r="K55" s="414">
        <f t="shared" si="10"/>
        <v>0</v>
      </c>
      <c r="L55" s="414">
        <f t="shared" si="10"/>
        <v>170.7</v>
      </c>
      <c r="M55" s="414">
        <f t="shared" si="10"/>
        <v>50.599999999999994</v>
      </c>
      <c r="N55" s="414">
        <f t="shared" si="10"/>
        <v>516.4</v>
      </c>
      <c r="O55" s="414">
        <f t="shared" si="10"/>
        <v>0</v>
      </c>
      <c r="P55" s="414">
        <f t="shared" si="10"/>
        <v>0</v>
      </c>
      <c r="Q55" s="414">
        <f t="shared" si="10"/>
        <v>0</v>
      </c>
      <c r="R55" s="414">
        <f t="shared" si="10"/>
        <v>0</v>
      </c>
      <c r="S55" s="414">
        <f t="shared" si="10"/>
        <v>148.69999999999999</v>
      </c>
      <c r="T55" s="414">
        <f t="shared" si="10"/>
        <v>665.4</v>
      </c>
      <c r="U55" s="414">
        <f t="shared" si="10"/>
        <v>0</v>
      </c>
      <c r="V55" s="414">
        <f t="shared" si="10"/>
        <v>6461.6</v>
      </c>
      <c r="W55" s="414">
        <f t="shared" si="10"/>
        <v>0</v>
      </c>
      <c r="X55" s="414">
        <f t="shared" si="10"/>
        <v>0</v>
      </c>
      <c r="Y55" s="414">
        <f t="shared" si="10"/>
        <v>0</v>
      </c>
      <c r="Z55" s="414">
        <f t="shared" si="10"/>
        <v>716.9</v>
      </c>
      <c r="AA55" s="415">
        <f>+AA9+AA19+AA20</f>
        <v>21867.4</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7"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令和６年６月３０日</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横浜市鶴見区鶴見中央4-38-35</v>
      </c>
      <c r="K16" s="705"/>
      <c r="L16" s="706"/>
      <c r="M16" s="706"/>
      <c r="N16" s="706"/>
      <c r="O16" s="707"/>
    </row>
    <row r="17" spans="1:15" ht="26.25" customHeight="1" x14ac:dyDescent="0.15">
      <c r="C17" s="78"/>
      <c r="H17" s="23" t="s">
        <v>7</v>
      </c>
      <c r="I17" s="23"/>
      <c r="J17" s="705" t="str">
        <f>+表紙!J40</f>
        <v>株式会社松尾工務店　代表取締役　松本文明</v>
      </c>
      <c r="K17" s="705"/>
      <c r="L17" s="706"/>
      <c r="M17" s="706"/>
      <c r="N17" s="706"/>
      <c r="O17" s="707"/>
    </row>
    <row r="18" spans="1:15" x14ac:dyDescent="0.15">
      <c r="C18" s="78"/>
      <c r="J18" s="21" t="s">
        <v>8</v>
      </c>
      <c r="O18" s="79"/>
    </row>
    <row r="19" spans="1:15" x14ac:dyDescent="0.15">
      <c r="C19" s="78"/>
      <c r="J19" s="24" t="s">
        <v>9</v>
      </c>
      <c r="K19" s="24"/>
      <c r="L19" s="718" t="str">
        <f>IF(+表紙!L42="","",+表紙!L42)</f>
        <v>045-511-0023</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株式会社　松尾工務店</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2235</v>
      </c>
      <c r="N25" s="743"/>
      <c r="O25" s="744"/>
    </row>
    <row r="26" spans="1:15" ht="18" customHeight="1" x14ac:dyDescent="0.15">
      <c r="C26" s="467" t="s">
        <v>11</v>
      </c>
      <c r="D26" s="468"/>
      <c r="E26" s="469"/>
      <c r="F26" s="729" t="str">
        <f>+表紙!F49</f>
        <v>横浜市鶴見区鶴見中央４-３８-３５</v>
      </c>
      <c r="G26" s="730"/>
      <c r="H26" s="730"/>
      <c r="I26" s="730"/>
      <c r="J26" s="730"/>
      <c r="K26" s="730"/>
      <c r="L26" s="126" t="s">
        <v>172</v>
      </c>
      <c r="M26" s="223"/>
      <c r="N26" s="733" t="str">
        <f>IF(+表紙!N49="","",+表紙!N49)</f>
        <v>045-511-0023</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建築：８０％　土木：２０％</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2531</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t="str">
        <f>+表紙!F59</f>
        <v>全体317名、当該事業場146名</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8637.8000000000011</v>
      </c>
      <c r="I40" s="241" t="s">
        <v>4</v>
      </c>
      <c r="J40" s="447" t="s">
        <v>324</v>
      </c>
      <c r="K40" s="448"/>
      <c r="L40" s="449"/>
      <c r="M40" s="746">
        <f>+表紙!M63</f>
        <v>8637.8000000000011</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t="str">
        <f>+表紙!M64</f>
        <v>0</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8637.8000000000011</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2024-07-04T00:55:28Z</dcterms:created>
  <dcterms:modified xsi:type="dcterms:W3CDTF">2024-07-04T00:55:29Z</dcterms:modified>
</cp:coreProperties>
</file>