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31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1"/>
  <c r="S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W45" i="94"/>
  <c r="N45" i="94"/>
  <c r="F12" i="89"/>
  <c r="H24" i="89" s="1"/>
  <c r="Y18" i="91"/>
  <c r="P16" i="91" s="1"/>
  <c r="X50" i="94" s="1"/>
  <c r="H31" i="87" l="1"/>
  <c r="M45" i="94"/>
  <c r="H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AS32" i="78" s="1"/>
  <c r="L54" i="94"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P16" i="75" l="1"/>
  <c r="I50" i="94" s="1"/>
  <c r="H29" i="84"/>
  <c r="AL31" i="84"/>
  <c r="T52" i="94" s="1"/>
  <c r="AS32" i="85"/>
  <c r="M54" i="94" s="1"/>
  <c r="AL31" i="85"/>
  <c r="M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<sst xmlns="http://schemas.openxmlformats.org/spreadsheetml/2006/main" count="3275" uniqueCount="460">
  <si>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</si>
  <si>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</si>
  <si>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</si>
  <si>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</si>
  <si>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</si>
  <si>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</si>
  <si>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</si>
  <si>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</si>
  <si>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</si>
  <si>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</si>
  <si>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</si>
  <si>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</si>
  <si>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</si>
  <si>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</si>
  <si>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</si>
  <si>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</si>
  <si>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</si>
  <si>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</si>
  <si>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</si>
  <si>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</si>
  <si>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</si>
  <si>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</si>
  <si>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</si>
  <si>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</si>
  <si>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</si>
  <si>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</si>
  <si>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</si>
  <si>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</si>
  <si>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</si>
  <si>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</si>
  <si>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</si>
  <si>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</si>
  <si>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</si>
  <si>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</si>
  <si>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</si>
  <si>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</si>
  <si>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</si>
  <si>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</si>
  <si>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</si>
  <si>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</si>
  <si>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</si>
  <si>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</si>
  <si>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</si>
  <si>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</si>
  <si>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</si>
  <si>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</si>
  <si>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</si>
  <si>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</si>
  <si>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</si>
  <si>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</si>
  <si>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</si>
  <si>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</si>
  <si>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</si>
  <si>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</si>
  <si>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</si>
  <si>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</si>
  <si>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</si>
  <si>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</si>
  <si>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</si>
  <si>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</si>
  <si>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</si>
  <si>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</si>
  <si>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</si>
  <si>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</si>
  <si>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</si>
  <si>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</si>
  <si>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</si>
  <si>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</si>
  <si>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</si>
  <si>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</si>
  <si>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</si>
  <si>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</si>
  <si>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</si>
  <si>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</si>
  <si>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</si>
  <si>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</si>
  <si>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</si>
  <si>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</si>
  <si>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</si>
  <si>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</si>
  <si>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</si>
  <si>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</si>
  <si>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</si>
  <si>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</si>
  <si>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</si>
  <si>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</si>
  <si>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</si>
  <si>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</si>
  <si>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</si>
  <si>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</si>
  <si>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</si>
  <si>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</si>
  <si>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</si>
  <si>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</si>
  <si>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</si>
  <si>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</si>
  <si>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</si>
  <si>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</si>
  <si>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</si>
  <si>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</si>
  <si>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</si>
  <si>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</si>
  <si>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</si>
  <si>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</si>
  <si>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</si>
  <si>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</si>
  <si>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</si>
  <si>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</si>
  <si>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</si>
  <si>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</si>
  <si>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</si>
  <si>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</si>
  <si>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</si>
  <si>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</si>
  <si>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</si>
  <si>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</si>
  <si>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</si>
  <si>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</si>
  <si>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</si>
  <si>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</si>
  <si>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</si>
  <si>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</si>
  <si>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</si>
  <si>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</si>
  <si>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</si>
  <si>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</si>
  <si>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</si>
  <si>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</si>
  <si>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</si>
  <si>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</si>
  <si>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</si>
  <si>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</si>
  <si>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</si>
  <si>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</si>
  <si>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</si>
  <si>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</si>
  <si>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</si>
  <si>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</si>
  <si>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</si>
  <si>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</si>
  <si>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</si>
  <si>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</si>
  <si>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</si>
  <si>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</si>
  <si>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</si>
  <si>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</si>
  <si>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</si>
  <si>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</si>
  <si>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</si>
  <si>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</si>
  <si>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</si>
  <si>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</si>
  <si>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</si>
  <si>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</si>
  <si>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</si>
  <si>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</si>
  <si>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</si>
  <si>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</si>
  <si>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</si>
  <si>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</si>
  <si>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</si>
  <si>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</si>
  <si>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</si>
  <si>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</si>
  <si>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</si>
  <si>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</si>
  <si>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</si>
  <si>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</si>
  <si>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</si>
  <si>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</si>
  <si>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</si>
  <si>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</si>
  <si>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</si>
  <si>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</si>
  <si>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</si>
  <si>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</si>
  <si>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</si>
  <si>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</si>
  <si>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</si>
  <si>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</si>
  <si>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</si>
  <si>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</si>
  <si>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</si>
  <si>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</si>
  <si>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</si>
  <si>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</si>
  <si>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</si>
  <si>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</si>
  <si>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</si>
  <si>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</si>
  <si>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</si>
  <si>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</si>
  <si>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</si>
  <si>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</si>
  <si>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</si>
  <si>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</si>
  <si>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</si>
  <si>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</si>
  <si>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</si>
  <si>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</si>
  <si>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</si>
  <si>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</si>
  <si>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</si>
  <si>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</si>
  <si>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</si>
  <si>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</si>
  <si>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</si>
  <si>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</si>
  <si>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</si>
  <si>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</si>
  <si>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</si>
  <si>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</si>
  <si>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</si>
  <si>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</si>
  <si>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</si>
  <si>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</si>
  <si>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</si>
  <si>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</si>
  <si>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</si>
  <si>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</si>
  <si>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</si>
  <si>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</si>
  <si>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</si>
  <si>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</si>
  <si>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</si>
  <si>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</si>
  <si>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</si>
  <si>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</si>
  <si>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</si>
  <si>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</si>
  <si>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</si>
  <si>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</si>
  <si>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</si>
  <si>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</si>
  <si>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</si>
  <si>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</si>
  <si>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</si>
  <si>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</si>
  <si>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</si>
  <si>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</si>
  <si>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</si>
  <si>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</si>
  <si>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</si>
  <si>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</si>
  <si>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</si>
  <si>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</si>
  <si>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</si>
  <si>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</si>
  <si>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</si>
  <si>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</si>
  <si>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</si>
  <si>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</si>
  <si>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</si>
  <si>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</si>
  <si>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</si>
  <si>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</si>
  <si>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</si>
  <si>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</si>
  <si>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</si>
  <si>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</si>
  <si>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</si>
  <si>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</si>
  <si>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</si>
  <si>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</si>
  <si>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</si>
  <si>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</si>
  <si>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</si>
  <si>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</si>
  <si>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</si>
  <si>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</si>
  <si>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</si>
  <si>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</si>
  <si>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</si>
  <si>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</si>
  <si>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</si>
  <si>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</si>
  <si>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</si>
  <si>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</si>
  <si>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</si>
  <si>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</si>
  <si>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</si>
  <si>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</si>
  <si>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</si>
  <si>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</si>
  <si>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</si>
  <si>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</si>
  <si>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</si>
  <si>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</si>
  <si>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</si>
  <si>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</si>
  <si>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</si>
  <si>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</si>
  <si>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</si>
  <si>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</si>
  <si>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</si>
  <si>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</si>
  <si>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</si>
  <si>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</si>
  <si>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</si>
  <si>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</si>
  <si>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</si>
  <si>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</si>
  <si>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</si>
  <si>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</si>
  <si>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</si>
  <si>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</si>
  <si>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</si>
  <si>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</si>
  <si>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</si>
  <si>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</si>
  <si>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</si>
  <si>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</si>
  <si>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</si>
  <si>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</si>
  <si>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</si>
  <si>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</si>
  <si>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</si>
  <si>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</si>
  <si>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</si>
  <si>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</si>
  <si>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</si>
  <si>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</si>
  <si>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</si>
  <si>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</si>
  <si>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</si>
  <si>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</si>
  <si>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</si>
  <si>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</si>
  <si>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</si>
  <si>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</si>
  <si>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</si>
  <si>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</si>
  <si>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</si>
  <si>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</si>
  <si>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</si>
  <si>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</si>
  <si>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</si>
  <si>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</si>
  <si>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</si>
  <si>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</si>
  <si>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</si>
  <si>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</si>
  <si>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</si>
  <si>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</si>
  <si>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</si>
  <si>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</si>
  <si>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</si>
  <si>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</si>
  <si>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</si>
  <si>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</si>
  <si>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</si>
  <si>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</si>
  <si>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</si>
  <si>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</si>
  <si>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</si>
  <si>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</si>
  <si>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</si>
  <si>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</si>
  <si>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</si>
  <si>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</si>
  <si>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</si>
  <si>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</si>
  <si>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</si>
  <si>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</si>
  <si>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</si>
  <si>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</si>
  <si>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</si>
  <si>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</si>
  <si>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</si>
  <si>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</si>
  <si>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</si>
  <si>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</si>
  <si>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</si>
  <si>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</si>
  <si>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</si>
  <si>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</si>
  <si>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</si>
  <si>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</si>
  <si>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</si>
  <si>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</si>
  <si>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</si>
  <si>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</si>
  <si>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</si>
  <si>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</si>
  <si>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</si>
  <si>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</si>
  <si>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</si>
  <si>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</si>
  <si>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</si>
  <si>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</si>
  <si>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</si>
  <si>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</si>
  <si>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</si>
  <si>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</si>
  <si>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</si>
  <si>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</si>
  <si>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</si>
  <si>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</si>
  <si>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</si>
  <si>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</si>
  <si>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</si>
  <si>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</si>
  <si>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</si>
  <si>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</si>
  <si>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</si>
  <si>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</si>
  <si>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</si>
  <si>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</si>
  <si>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</si>
  <si>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</si>
  <si>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</si>
  <si>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</si>
  <si>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</si>
  <si>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</si>
  <si>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</si>
  <si>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</si>
  <si>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</si>
  <si>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</si>
  <si>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</si>
  <si>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</si>
  <si>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</si>
  <si>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</si>
  <si>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</si>
  <si>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</si>
  <si>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</si>
  <si>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</si>
  <si>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</si>
  <si>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</si>
  <si>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</si>
  <si>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</si>
  <si>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</si>
  <si>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</si>
  <si>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</si>
  <si>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</si>
  <si>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</si>
  <si>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</si>
  <si>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</si>
  <si>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</si>
  <si>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</si>
  <si>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</si>
  <si>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</si>
  <si>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</si>
  <si>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</si>
  <si>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</si>
  <si>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</si>
  <si>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</si>
  <si>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</si>
  <si>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</si>
  <si>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</si>
  <si>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</si>
  <si>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</si>
  <si>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　６月  ２８日</t>
    <phoneticPr fontId="3"/>
  </si>
  <si>
    <t>神奈川県横浜市中区長者町6-96-2</t>
  </si>
  <si>
    <t>大成建設株式会社　　　 横浜支店
 執行役員支店長　　　　  島　伸一</t>
  </si>
  <si>
    <t>大成建設株式会社　横浜支店</t>
  </si>
  <si>
    <t>045-232-5809</t>
  </si>
  <si>
    <t>横浜市長</t>
  </si>
  <si>
    <t>06　総合工事業</t>
  </si>
  <si>
    <t>○</t>
  </si>
  <si>
    <t>045-232-5809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</si>
</sst>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M50" sqref="M50:N5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2253</v>
      </c>
      <c r="N48" s="586"/>
      <c r="O48" s="587"/>
    </row>
    <row r="49" spans="3:21" ht="18" customHeight="1" x14ac:dyDescent="0.15">
      <c r="C49" s="564" t="s">
        <v>11</v>
      </c>
      <c r="D49" s="565"/>
      <c r="E49" s="566"/>
      <c r="F49" s="619" t="s">
        <v>452</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87960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447</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11206</v>
      </c>
      <c r="I63" s="293" t="s">
        <v>4</v>
      </c>
      <c r="J63" s="542" t="s">
        <v>324</v>
      </c>
      <c r="K63" s="543"/>
      <c r="L63" s="544"/>
      <c r="M63" s="534">
        <f>+別紙!AA14</f>
        <v>11206</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3776</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8430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25.5</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大成建設株式会社　横浜支店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4"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4852.5</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4000</v>
      </c>
      <c r="E24" s="700"/>
      <c r="F24" s="700"/>
      <c r="G24" s="212" t="s">
        <v>198</v>
      </c>
      <c r="H24" s="678">
        <f>+F12</f>
        <v>4852.5</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4852.5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4852.5</v>
      </c>
      <c r="Q27" s="683"/>
      <c r="R27" s="683"/>
      <c r="S27" s="683"/>
      <c r="T27" s="54" t="s">
        <v>38</v>
      </c>
      <c r="U27" s="74"/>
      <c r="V27" s="74"/>
      <c r="Y27" s="72" t="s">
        <v>39</v>
      </c>
      <c r="Z27" s="75"/>
      <c r="AH27" s="63"/>
      <c r="AI27" s="63"/>
      <c r="AJ27" s="63"/>
      <c r="AK27" s="63"/>
      <c r="AL27" s="646">
        <f>+AH18+P27</f>
        <v>4852.5</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4852.5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4000</v>
      </c>
      <c r="E29" s="700"/>
      <c r="F29" s="700"/>
      <c r="G29" s="212" t="s">
        <v>198</v>
      </c>
      <c r="H29" s="678">
        <f>+AL27</f>
        <v>4852.5</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v>
      </c>
      <c r="E30" s="700"/>
      <c r="F30" s="700"/>
      <c r="G30" s="212" t="s">
        <v>198</v>
      </c>
      <c r="H30" s="678">
        <f>+AL30</f>
        <v>0</v>
      </c>
      <c r="I30" s="679"/>
      <c r="J30" s="212" t="s">
        <v>198</v>
      </c>
      <c r="M30" s="652"/>
      <c r="P30" s="66"/>
      <c r="R30" s="682">
        <f>+ROUND(AA28,1)+ROUND(AA29,1)+ROUND(AA30,1)</f>
        <v>4852.5</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4000</v>
      </c>
      <c r="E31" s="700"/>
      <c r="F31" s="700"/>
      <c r="G31" s="212" t="s">
        <v>198</v>
      </c>
      <c r="H31" s="678">
        <f>+AS24</f>
        <v>4852.5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3"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1"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3"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402.8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170</v>
      </c>
      <c r="E24" s="700"/>
      <c r="F24" s="700"/>
      <c r="G24" s="212" t="s">
        <v>198</v>
      </c>
      <c r="H24" s="678">
        <f>+F12</f>
        <v>402.8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402.8</v>
      </c>
      <c r="Q27" s="683"/>
      <c r="R27" s="683"/>
      <c r="S27" s="683"/>
      <c r="T27" s="54" t="s">
        <v>38</v>
      </c>
      <c r="U27" s="74"/>
      <c r="V27" s="74"/>
      <c r="Y27" s="72" t="s">
        <v>39</v>
      </c>
      <c r="Z27" s="75"/>
      <c r="AH27" s="63"/>
      <c r="AI27" s="63"/>
      <c r="AJ27" s="63"/>
      <c r="AK27" s="63"/>
      <c r="AL27" s="646">
        <f>+AH18+P27</f>
        <v>402.8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170</v>
      </c>
      <c r="E29" s="700"/>
      <c r="F29" s="700"/>
      <c r="G29" s="212" t="s">
        <v>198</v>
      </c>
      <c r="H29" s="678">
        <f>+AL27</f>
        <v>402.8</v>
      </c>
      <c r="I29" s="679"/>
      <c r="J29" s="212" t="s">
        <v>198</v>
      </c>
      <c r="M29" s="652"/>
      <c r="P29" s="66"/>
      <c r="Q29" s="158"/>
      <c r="R29" s="61" t="s">
        <v>183</v>
      </c>
      <c r="S29" s="654" t="s">
        <v>33</v>
      </c>
      <c r="T29" s="668"/>
      <c r="U29" s="668"/>
      <c r="V29" s="669"/>
      <c r="W29" s="58"/>
      <c r="X29" s="76"/>
      <c r="Y29" s="684" t="s">
        <v>258</v>
      </c>
      <c r="Z29" s="685"/>
      <c r="AA29" s="640">
        <v>81.8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50</v>
      </c>
      <c r="E30" s="700"/>
      <c r="F30" s="700"/>
      <c r="G30" s="212" t="s">
        <v>198</v>
      </c>
      <c r="H30" s="678">
        <f>+AL30</f>
        <v>72.2</v>
      </c>
      <c r="I30" s="679"/>
      <c r="J30" s="212" t="s">
        <v>198</v>
      </c>
      <c r="M30" s="652"/>
      <c r="P30" s="66"/>
      <c r="R30" s="682">
        <f>+ROUND(AA28,1)+ROUND(AA29,1)+ROUND(AA30,1)</f>
        <v>81.8</v>
      </c>
      <c r="S30" s="683"/>
      <c r="T30" s="683"/>
      <c r="U30" s="683"/>
      <c r="V30" s="54" t="s">
        <v>16</v>
      </c>
      <c r="Y30" s="684" t="s">
        <v>186</v>
      </c>
      <c r="Z30" s="685"/>
      <c r="AA30" s="640">
        <v>0</v>
      </c>
      <c r="AB30" s="641"/>
      <c r="AC30" s="641"/>
      <c r="AD30" s="641"/>
      <c r="AE30" s="641"/>
      <c r="AF30" s="54" t="s">
        <v>13</v>
      </c>
      <c r="AL30" s="632">
        <v>72.2</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2.6</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5</v>
      </c>
      <c r="E33" s="667"/>
      <c r="F33" s="667"/>
      <c r="G33" s="213" t="s">
        <v>198</v>
      </c>
      <c r="H33" s="680">
        <f>+AS31</f>
        <v>2.6</v>
      </c>
      <c r="I33" s="681"/>
      <c r="J33" s="213" t="s">
        <v>198</v>
      </c>
      <c r="M33" s="653"/>
      <c r="R33" s="640">
        <v>321</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3" zoomScaleNormal="100" workbookViewId="0">
      <selection activeCell="D34" sqref="D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30</v>
      </c>
      <c r="E24" s="700"/>
      <c r="F24" s="700"/>
      <c r="G24" s="212" t="s">
        <v>198</v>
      </c>
      <c r="H24" s="678">
        <f>+F12</f>
        <v>18.8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18.8</v>
      </c>
      <c r="Q27" s="683"/>
      <c r="R27" s="683"/>
      <c r="S27" s="683"/>
      <c r="T27" s="54" t="s">
        <v>38</v>
      </c>
      <c r="U27" s="74"/>
      <c r="V27" s="74"/>
      <c r="Y27" s="72" t="s">
        <v>39</v>
      </c>
      <c r="Z27" s="75"/>
      <c r="AH27" s="63"/>
      <c r="AI27" s="63"/>
      <c r="AJ27" s="63"/>
      <c r="AK27" s="63"/>
      <c r="AL27" s="646">
        <f>+AH18+P27</f>
        <v>18.8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v>
      </c>
      <c r="E29" s="700"/>
      <c r="F29" s="700"/>
      <c r="G29" s="212" t="s">
        <v>198</v>
      </c>
      <c r="H29" s="678">
        <f>+AL27</f>
        <v>18.8</v>
      </c>
      <c r="I29" s="679"/>
      <c r="J29" s="212" t="s">
        <v>198</v>
      </c>
      <c r="M29" s="652"/>
      <c r="P29" s="66"/>
      <c r="Q29" s="158"/>
      <c r="R29" s="61" t="s">
        <v>183</v>
      </c>
      <c r="S29" s="654" t="s">
        <v>33</v>
      </c>
      <c r="T29" s="668"/>
      <c r="U29" s="668"/>
      <c r="V29" s="669"/>
      <c r="W29" s="58"/>
      <c r="X29" s="76"/>
      <c r="Y29" s="684" t="s">
        <v>258</v>
      </c>
      <c r="Z29" s="685"/>
      <c r="AA29" s="640">
        <v>0.3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v>
      </c>
      <c r="E30" s="700"/>
      <c r="F30" s="700"/>
      <c r="G30" s="212" t="s">
        <v>198</v>
      </c>
      <c r="H30" s="678">
        <f>+AL30</f>
        <v>16.600000000000001</v>
      </c>
      <c r="I30" s="679"/>
      <c r="J30" s="212" t="s">
        <v>198</v>
      </c>
      <c r="M30" s="652"/>
      <c r="P30" s="66"/>
      <c r="R30" s="682">
        <f>+ROUND(AA28,1)+ROUND(AA29,1)+ROUND(AA30,1)</f>
        <v>18.8</v>
      </c>
      <c r="S30" s="683"/>
      <c r="T30" s="683"/>
      <c r="U30" s="683"/>
      <c r="V30" s="54" t="s">
        <v>16</v>
      </c>
      <c r="Y30" s="684" t="s">
        <v>186</v>
      </c>
      <c r="Z30" s="685"/>
      <c r="AA30" s="640">
        <v>0</v>
      </c>
      <c r="AB30" s="641"/>
      <c r="AC30" s="641"/>
      <c r="AD30" s="641"/>
      <c r="AE30" s="641"/>
      <c r="AF30" s="54" t="s">
        <v>13</v>
      </c>
      <c r="AL30" s="632">
        <v>16.600000000000001</v>
      </c>
      <c r="AM30" s="633"/>
      <c r="AN30" s="633"/>
      <c r="AO30" s="633"/>
      <c r="AP30" s="62" t="s">
        <v>13</v>
      </c>
      <c r="AS30" s="677"/>
      <c r="AT30" s="674"/>
      <c r="AU30" s="674"/>
      <c r="AV30" s="675"/>
      <c r="AW30" s="503"/>
    </row>
    <row r="31" spans="2:49" ht="27" customHeight="1" thickTop="1" thickBot="1" x14ac:dyDescent="0.2">
      <c r="B31" s="711" t="s">
        <v>226</v>
      </c>
      <c r="C31" s="712"/>
      <c r="D31" s="700">
        <v>30</v>
      </c>
      <c r="E31" s="700"/>
      <c r="F31" s="700"/>
      <c r="G31" s="212" t="s">
        <v>198</v>
      </c>
      <c r="H31" s="678">
        <f>+AS24</f>
        <v>18.5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0.3</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0.5</v>
      </c>
      <c r="E33" s="667"/>
      <c r="F33" s="667"/>
      <c r="G33" s="213" t="s">
        <v>198</v>
      </c>
      <c r="H33" s="680">
        <f>+AS31</f>
        <v>0.3</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126.6</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200</v>
      </c>
      <c r="E24" s="700"/>
      <c r="F24" s="700"/>
      <c r="G24" s="212" t="s">
        <v>198</v>
      </c>
      <c r="H24" s="678">
        <f>+F12</f>
        <v>126.6</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126.6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126.6</v>
      </c>
      <c r="Q27" s="683"/>
      <c r="R27" s="683"/>
      <c r="S27" s="683"/>
      <c r="T27" s="54" t="s">
        <v>38</v>
      </c>
      <c r="U27" s="74"/>
      <c r="V27" s="74"/>
      <c r="Y27" s="72" t="s">
        <v>39</v>
      </c>
      <c r="Z27" s="75"/>
      <c r="AH27" s="63"/>
      <c r="AI27" s="63"/>
      <c r="AJ27" s="63"/>
      <c r="AK27" s="63"/>
      <c r="AL27" s="646">
        <f>+AH18+P27</f>
        <v>126.6</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126.6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200</v>
      </c>
      <c r="E29" s="700"/>
      <c r="F29" s="700"/>
      <c r="G29" s="212" t="s">
        <v>198</v>
      </c>
      <c r="H29" s="678">
        <f>+AL27</f>
        <v>126.6</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120</v>
      </c>
      <c r="E30" s="700"/>
      <c r="F30" s="700"/>
      <c r="G30" s="212" t="s">
        <v>198</v>
      </c>
      <c r="H30" s="678">
        <f>+AL30</f>
        <v>88.5</v>
      </c>
      <c r="I30" s="679"/>
      <c r="J30" s="212" t="s">
        <v>198</v>
      </c>
      <c r="M30" s="652"/>
      <c r="P30" s="66"/>
      <c r="R30" s="682">
        <f>+ROUND(AA28,1)+ROUND(AA29,1)+ROUND(AA30,1)</f>
        <v>126.6</v>
      </c>
      <c r="S30" s="683"/>
      <c r="T30" s="683"/>
      <c r="U30" s="683"/>
      <c r="V30" s="54" t="s">
        <v>16</v>
      </c>
      <c r="Y30" s="684" t="s">
        <v>186</v>
      </c>
      <c r="Z30" s="685"/>
      <c r="AA30" s="640">
        <v>0</v>
      </c>
      <c r="AB30" s="641"/>
      <c r="AC30" s="641"/>
      <c r="AD30" s="641"/>
      <c r="AE30" s="641"/>
      <c r="AF30" s="54" t="s">
        <v>13</v>
      </c>
      <c r="AL30" s="632">
        <v>88.5</v>
      </c>
      <c r="AM30" s="633"/>
      <c r="AN30" s="633"/>
      <c r="AO30" s="633"/>
      <c r="AP30" s="62" t="s">
        <v>13</v>
      </c>
      <c r="AS30" s="677"/>
      <c r="AT30" s="674"/>
      <c r="AU30" s="674"/>
      <c r="AV30" s="675"/>
      <c r="AW30" s="503"/>
    </row>
    <row r="31" spans="2:49" ht="27" customHeight="1" thickTop="1" thickBot="1" x14ac:dyDescent="0.2">
      <c r="B31" s="711" t="s">
        <v>226</v>
      </c>
      <c r="C31" s="712"/>
      <c r="D31" s="700">
        <v>200</v>
      </c>
      <c r="E31" s="700"/>
      <c r="F31" s="700"/>
      <c r="G31" s="212" t="s">
        <v>198</v>
      </c>
      <c r="H31" s="678">
        <f>+AS24</f>
        <v>126.6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G21" zoomScaleNormal="100" workbookViewId="0">
      <selection activeCell="R34" sqref="R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v>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0.1</v>
      </c>
      <c r="I30" s="679"/>
      <c r="J30" s="212" t="s">
        <v>198</v>
      </c>
      <c r="M30" s="652"/>
      <c r="P30" s="66"/>
      <c r="R30" s="682">
        <f>+ROUND(AA28,1)+ROUND(AA29,1)+ROUND(AA30,1)</f>
        <v>0.1</v>
      </c>
      <c r="S30" s="683"/>
      <c r="T30" s="683"/>
      <c r="U30" s="683"/>
      <c r="V30" s="54" t="s">
        <v>16</v>
      </c>
      <c r="Y30" s="684" t="s">
        <v>186</v>
      </c>
      <c r="Z30" s="685"/>
      <c r="AA30" s="640">
        <v>0</v>
      </c>
      <c r="AB30" s="641"/>
      <c r="AC30" s="641"/>
      <c r="AD30" s="641"/>
      <c r="AE30" s="641"/>
      <c r="AF30" s="54" t="s">
        <v>13</v>
      </c>
      <c r="AL30" s="632">
        <v>0.1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76.400000000000006</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200</v>
      </c>
      <c r="E24" s="700"/>
      <c r="F24" s="700"/>
      <c r="G24" s="212" t="s">
        <v>198</v>
      </c>
      <c r="H24" s="678">
        <f>+F12</f>
        <v>76.400000000000006</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76.400000000000006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76.400000000000006</v>
      </c>
      <c r="Q27" s="683"/>
      <c r="R27" s="683"/>
      <c r="S27" s="683"/>
      <c r="T27" s="54" t="s">
        <v>38</v>
      </c>
      <c r="U27" s="74"/>
      <c r="V27" s="74"/>
      <c r="Y27" s="72" t="s">
        <v>39</v>
      </c>
      <c r="Z27" s="75"/>
      <c r="AH27" s="63"/>
      <c r="AI27" s="63"/>
      <c r="AJ27" s="63"/>
      <c r="AK27" s="63"/>
      <c r="AL27" s="646">
        <f>+AH18+P27</f>
        <v>76.400000000000006</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76.400000000000006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200</v>
      </c>
      <c r="E29" s="700"/>
      <c r="F29" s="700"/>
      <c r="G29" s="212" t="s">
        <v>198</v>
      </c>
      <c r="H29" s="678">
        <f>+AL27</f>
        <v>76.400000000000006</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180</v>
      </c>
      <c r="E30" s="700"/>
      <c r="F30" s="700"/>
      <c r="G30" s="212" t="s">
        <v>198</v>
      </c>
      <c r="H30" s="678">
        <f>+AL30</f>
        <v>59.4</v>
      </c>
      <c r="I30" s="679"/>
      <c r="J30" s="212" t="s">
        <v>198</v>
      </c>
      <c r="M30" s="652"/>
      <c r="P30" s="66"/>
      <c r="R30" s="682">
        <f>+ROUND(AA28,1)+ROUND(AA29,1)+ROUND(AA30,1)</f>
        <v>76.400000000000006</v>
      </c>
      <c r="S30" s="683"/>
      <c r="T30" s="683"/>
      <c r="U30" s="683"/>
      <c r="V30" s="54" t="s">
        <v>16</v>
      </c>
      <c r="Y30" s="684" t="s">
        <v>186</v>
      </c>
      <c r="Z30" s="685"/>
      <c r="AA30" s="640">
        <v>0</v>
      </c>
      <c r="AB30" s="641"/>
      <c r="AC30" s="641"/>
      <c r="AD30" s="641"/>
      <c r="AE30" s="641"/>
      <c r="AF30" s="54" t="s">
        <v>13</v>
      </c>
      <c r="AL30" s="632">
        <v>59.4</v>
      </c>
      <c r="AM30" s="633"/>
      <c r="AN30" s="633"/>
      <c r="AO30" s="633"/>
      <c r="AP30" s="62" t="s">
        <v>13</v>
      </c>
      <c r="AS30" s="677"/>
      <c r="AT30" s="674"/>
      <c r="AU30" s="674"/>
      <c r="AV30" s="675"/>
      <c r="AW30" s="503"/>
    </row>
    <row r="31" spans="2:49" ht="27" customHeight="1" thickTop="1" thickBot="1" x14ac:dyDescent="0.2">
      <c r="B31" s="711" t="s">
        <v>226</v>
      </c>
      <c r="C31" s="712"/>
      <c r="D31" s="700">
        <v>200</v>
      </c>
      <c r="E31" s="700"/>
      <c r="F31" s="700"/>
      <c r="G31" s="212" t="s">
        <v>198</v>
      </c>
      <c r="H31" s="678">
        <f>+AS24</f>
        <v>76.400000000000006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3" zoomScaleNormal="100" workbookViewId="0">
      <selection activeCell="D34" sqref="D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409.9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500</v>
      </c>
      <c r="E24" s="700"/>
      <c r="F24" s="700"/>
      <c r="G24" s="212" t="s">
        <v>198</v>
      </c>
      <c r="H24" s="678">
        <f>+F12</f>
        <v>409.9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409.9</v>
      </c>
      <c r="Q27" s="683"/>
      <c r="R27" s="683"/>
      <c r="S27" s="683"/>
      <c r="T27" s="54" t="s">
        <v>38</v>
      </c>
      <c r="U27" s="74"/>
      <c r="V27" s="74"/>
      <c r="Y27" s="72" t="s">
        <v>39</v>
      </c>
      <c r="Z27" s="75"/>
      <c r="AH27" s="63"/>
      <c r="AI27" s="63"/>
      <c r="AJ27" s="63"/>
      <c r="AK27" s="63"/>
      <c r="AL27" s="646">
        <f>+AH18+P27</f>
        <v>409.9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500</v>
      </c>
      <c r="E29" s="700"/>
      <c r="F29" s="700"/>
      <c r="G29" s="212" t="s">
        <v>198</v>
      </c>
      <c r="H29" s="678">
        <f>+AL27</f>
        <v>409.9</v>
      </c>
      <c r="I29" s="679"/>
      <c r="J29" s="212" t="s">
        <v>198</v>
      </c>
      <c r="M29" s="652"/>
      <c r="P29" s="66"/>
      <c r="Q29" s="158"/>
      <c r="R29" s="61" t="s">
        <v>183</v>
      </c>
      <c r="S29" s="654" t="s">
        <v>33</v>
      </c>
      <c r="T29" s="668"/>
      <c r="U29" s="668"/>
      <c r="V29" s="669"/>
      <c r="W29" s="58"/>
      <c r="X29" s="76"/>
      <c r="Y29" s="684" t="s">
        <v>258</v>
      </c>
      <c r="Z29" s="685"/>
      <c r="AA29" s="640">
        <v>350.4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200</v>
      </c>
      <c r="E30" s="700"/>
      <c r="F30" s="700"/>
      <c r="G30" s="212" t="s">
        <v>198</v>
      </c>
      <c r="H30" s="678">
        <f>+AL30</f>
        <v>331.1</v>
      </c>
      <c r="I30" s="679"/>
      <c r="J30" s="212" t="s">
        <v>198</v>
      </c>
      <c r="M30" s="652"/>
      <c r="P30" s="66"/>
      <c r="R30" s="682">
        <f>+ROUND(AA28,1)+ROUND(AA29,1)+ROUND(AA30,1)</f>
        <v>350.4</v>
      </c>
      <c r="S30" s="683"/>
      <c r="T30" s="683"/>
      <c r="U30" s="683"/>
      <c r="V30" s="54" t="s">
        <v>16</v>
      </c>
      <c r="Y30" s="684" t="s">
        <v>186</v>
      </c>
      <c r="Z30" s="685"/>
      <c r="AA30" s="640">
        <v>0</v>
      </c>
      <c r="AB30" s="641"/>
      <c r="AC30" s="641"/>
      <c r="AD30" s="641"/>
      <c r="AE30" s="641"/>
      <c r="AF30" s="54" t="s">
        <v>13</v>
      </c>
      <c r="AL30" s="632">
        <v>331.1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10</v>
      </c>
      <c r="E33" s="667"/>
      <c r="F33" s="667"/>
      <c r="G33" s="213" t="s">
        <v>198</v>
      </c>
      <c r="H33" s="680">
        <f>+AS31</f>
        <v>0</v>
      </c>
      <c r="I33" s="681"/>
      <c r="J33" s="213" t="s">
        <v>198</v>
      </c>
      <c r="M33" s="653"/>
      <c r="R33" s="640">
        <v>59.5</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1"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14309.8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5100</v>
      </c>
      <c r="E24" s="700"/>
      <c r="F24" s="700"/>
      <c r="G24" s="212" t="s">
        <v>198</v>
      </c>
      <c r="H24" s="678">
        <f>+F12</f>
        <v>14309.8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11469.8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14309.8</v>
      </c>
      <c r="Q27" s="683"/>
      <c r="R27" s="683"/>
      <c r="S27" s="683"/>
      <c r="T27" s="54" t="s">
        <v>38</v>
      </c>
      <c r="U27" s="74"/>
      <c r="V27" s="74"/>
      <c r="Y27" s="72" t="s">
        <v>39</v>
      </c>
      <c r="Z27" s="75"/>
      <c r="AH27" s="63"/>
      <c r="AI27" s="63"/>
      <c r="AJ27" s="63"/>
      <c r="AK27" s="63"/>
      <c r="AL27" s="646">
        <f>+AH18+P27</f>
        <v>14309.8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11469.8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5100</v>
      </c>
      <c r="E29" s="700"/>
      <c r="F29" s="700"/>
      <c r="G29" s="212" t="s">
        <v>198</v>
      </c>
      <c r="H29" s="678">
        <f>+AL27</f>
        <v>14309.8</v>
      </c>
      <c r="I29" s="679"/>
      <c r="J29" s="212" t="s">
        <v>198</v>
      </c>
      <c r="M29" s="652"/>
      <c r="P29" s="66"/>
      <c r="Q29" s="158"/>
      <c r="R29" s="61" t="s">
        <v>183</v>
      </c>
      <c r="S29" s="654" t="s">
        <v>33</v>
      </c>
      <c r="T29" s="668"/>
      <c r="U29" s="668"/>
      <c r="V29" s="669"/>
      <c r="W29" s="58"/>
      <c r="X29" s="76"/>
      <c r="Y29" s="684" t="s">
        <v>258</v>
      </c>
      <c r="Z29" s="685"/>
      <c r="AA29" s="640">
        <v>1195.5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2500</v>
      </c>
      <c r="E30" s="700"/>
      <c r="F30" s="700"/>
      <c r="G30" s="212" t="s">
        <v>198</v>
      </c>
      <c r="H30" s="678">
        <f>+AL30</f>
        <v>901.8</v>
      </c>
      <c r="I30" s="679"/>
      <c r="J30" s="212" t="s">
        <v>198</v>
      </c>
      <c r="M30" s="652"/>
      <c r="P30" s="66"/>
      <c r="R30" s="682">
        <f>+ROUND(AA28,1)+ROUND(AA29,1)+ROUND(AA30,1)</f>
        <v>12665.3</v>
      </c>
      <c r="S30" s="683"/>
      <c r="T30" s="683"/>
      <c r="U30" s="683"/>
      <c r="V30" s="54" t="s">
        <v>16</v>
      </c>
      <c r="Y30" s="684" t="s">
        <v>186</v>
      </c>
      <c r="Z30" s="685"/>
      <c r="AA30" s="640">
        <v>0</v>
      </c>
      <c r="AB30" s="641"/>
      <c r="AC30" s="641"/>
      <c r="AD30" s="641"/>
      <c r="AE30" s="641"/>
      <c r="AF30" s="54" t="s">
        <v>13</v>
      </c>
      <c r="AL30" s="632">
        <v>901.8</v>
      </c>
      <c r="AM30" s="633"/>
      <c r="AN30" s="633"/>
      <c r="AO30" s="633"/>
      <c r="AP30" s="62" t="s">
        <v>13</v>
      </c>
      <c r="AS30" s="677"/>
      <c r="AT30" s="674"/>
      <c r="AU30" s="674"/>
      <c r="AV30" s="675"/>
      <c r="AW30" s="503"/>
    </row>
    <row r="31" spans="2:49" ht="27" customHeight="1" thickTop="1" thickBot="1" x14ac:dyDescent="0.2">
      <c r="B31" s="711" t="s">
        <v>226</v>
      </c>
      <c r="C31" s="712"/>
      <c r="D31" s="700">
        <v>4000</v>
      </c>
      <c r="E31" s="700"/>
      <c r="F31" s="700"/>
      <c r="G31" s="212" t="s">
        <v>198</v>
      </c>
      <c r="H31" s="678">
        <f>+AS24</f>
        <v>11469.8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1644.5</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3" zoomScaleNormal="100" workbookViewId="0">
      <selection activeCell="D34" sqref="D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大成建設株式会社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526</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1000</v>
      </c>
      <c r="E24" s="700"/>
      <c r="F24" s="700"/>
      <c r="G24" s="212" t="s">
        <v>198</v>
      </c>
      <c r="H24" s="678">
        <f>+F12</f>
        <v>526</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526</v>
      </c>
      <c r="Q27" s="683"/>
      <c r="R27" s="683"/>
      <c r="S27" s="683"/>
      <c r="T27" s="54" t="s">
        <v>38</v>
      </c>
      <c r="U27" s="74"/>
      <c r="V27" s="74"/>
      <c r="Y27" s="72" t="s">
        <v>39</v>
      </c>
      <c r="Z27" s="75"/>
      <c r="AH27" s="63"/>
      <c r="AI27" s="63"/>
      <c r="AJ27" s="63"/>
      <c r="AK27" s="63"/>
      <c r="AL27" s="646">
        <f>+AH18+P27</f>
        <v>526</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1000</v>
      </c>
      <c r="E29" s="700"/>
      <c r="F29" s="700"/>
      <c r="G29" s="212" t="s">
        <v>198</v>
      </c>
      <c r="H29" s="678">
        <f>+AL27</f>
        <v>526</v>
      </c>
      <c r="I29" s="679"/>
      <c r="J29" s="212" t="s">
        <v>198</v>
      </c>
      <c r="M29" s="652"/>
      <c r="P29" s="66"/>
      <c r="Q29" s="158"/>
      <c r="R29" s="61" t="s">
        <v>183</v>
      </c>
      <c r="S29" s="654" t="s">
        <v>33</v>
      </c>
      <c r="T29" s="668"/>
      <c r="U29" s="668"/>
      <c r="V29" s="669"/>
      <c r="W29" s="58"/>
      <c r="X29" s="76"/>
      <c r="Y29" s="684" t="s">
        <v>258</v>
      </c>
      <c r="Z29" s="685"/>
      <c r="AA29" s="640">
        <v>526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700</v>
      </c>
      <c r="E30" s="700"/>
      <c r="F30" s="700"/>
      <c r="G30" s="212" t="s">
        <v>198</v>
      </c>
      <c r="H30" s="678">
        <f>+AL30</f>
        <v>380.6</v>
      </c>
      <c r="I30" s="679"/>
      <c r="J30" s="212" t="s">
        <v>198</v>
      </c>
      <c r="M30" s="652"/>
      <c r="P30" s="66"/>
      <c r="R30" s="682">
        <f>+ROUND(AA28,1)+ROUND(AA29,1)+ROUND(AA30,1)</f>
        <v>526</v>
      </c>
      <c r="S30" s="683"/>
      <c r="T30" s="683"/>
      <c r="U30" s="683"/>
      <c r="V30" s="54" t="s">
        <v>16</v>
      </c>
      <c r="Y30" s="684" t="s">
        <v>186</v>
      </c>
      <c r="Z30" s="685"/>
      <c r="AA30" s="640">
        <v>0</v>
      </c>
      <c r="AB30" s="641"/>
      <c r="AC30" s="641"/>
      <c r="AD30" s="641"/>
      <c r="AE30" s="641"/>
      <c r="AF30" s="54" t="s">
        <v>13</v>
      </c>
      <c r="AL30" s="632">
        <v>380.6</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32.200000000000003</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10</v>
      </c>
      <c r="E33" s="667"/>
      <c r="F33" s="667"/>
      <c r="G33" s="213" t="s">
        <v>198</v>
      </c>
      <c r="H33" s="680">
        <f>+AS31</f>
        <v>32.200000000000003</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election activeCell="V20" sqref="V20"/>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大成建設株式会社　横浜支店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4000</v>
      </c>
      <c r="I9" s="393">
        <f>IF(OR(ｳ.廃油!D24&gt;0,ｳ.廃油!D24&lt;0),ｳ.廃油!D24,IF(I$19&gt;0,"0",0))</f>
        <v>1</v>
      </c>
      <c r="J9" s="393">
        <f>IF(OR(ｴ.廃酸!$D24&gt;0,ｴ.廃酸!$D24&lt;0),ｴ.廃酸!D24,IF(J$19&gt;0,"0",0))</f>
        <v>0</v>
      </c>
      <c r="K9" s="393">
        <f>IF(OR(ｵ.廃ｱﾙｶﾘ!$D24&gt;0,ｵ.廃ｱﾙｶﾘ!$D24&lt;0),ｵ.廃ｱﾙｶﾘ!D24,IF(K$19&gt;0,"0",0))</f>
        <v>5</v>
      </c>
      <c r="L9" s="393">
        <f>IF(OR(ｶ.廃ﾌﾟﾗ類!D24&gt;0,ｶ.廃ﾌﾟﾗ類!D24&lt;0),ｶ.廃ﾌﾟﾗ類!D24,IF(L$19&gt;0,"0",0))</f>
        <v>170</v>
      </c>
      <c r="M9" s="393">
        <f>IF(OR(ｷ.紙くず!D24&gt;0,ｷ.紙くず!D24&lt;0),ｷ.紙くず!D24,IF(M$19&gt;0,"0",0))</f>
        <v>30</v>
      </c>
      <c r="N9" s="393">
        <f>IF(OR(ｸ.木くず!D24&gt;0,ｸ.木くず!D24&lt;0),ｸ.木くず!D24,IF(N$19&gt;0,"0",0))</f>
        <v>200</v>
      </c>
      <c r="O9" s="393" t="str">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200</v>
      </c>
      <c r="T9" s="393">
        <f>IF(OR(ｾ.ｶﾞﾗｽ･ｺﾝｸﾘ･陶磁器くず!D24&gt;0,ｾ.ｶﾞﾗｽ･ｺﾝｸﾘ･陶磁器くず!D24&lt;0),ｾ.ｶﾞﾗｽ･ｺﾝｸﾘ･陶磁器くず!D24,IF(T$19&gt;0,"0",0))</f>
        <v>500</v>
      </c>
      <c r="U9" s="393">
        <f>IF(OR(ｿ.鉱さい!D24&gt;0,ｿ.鉱さい!D24&lt;0),ｿ.鉱さい!D24,IF(U$19&gt;0,"0",0))</f>
        <v>0</v>
      </c>
      <c r="V9" s="393">
        <f>IF(OR(ﾀ.がれき類!D24&gt;0,ﾀ.がれき類!D24&lt;0),ﾀ.がれき類!D24,IF(V$19&gt;0,"0",0))</f>
        <v>5100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1000</v>
      </c>
      <c r="AA9" s="395">
        <f>IF(SUM(G9:Z9)&gt;0,SUM(G9:Z9),IF(AA$19&gt;0,"0",0))</f>
        <v>11206</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4000</v>
      </c>
      <c r="I14" s="399">
        <f>IF(OR(ｳ.廃油!D29&gt;0,ｳ.廃油!D29&lt;0),ｳ.廃油!D29,IF(I$19&gt;0,"0",0))</f>
        <v>1</v>
      </c>
      <c r="J14" s="399">
        <f>IF(OR(ｴ.廃酸!$D29&gt;0,ｴ.廃酸!$D29&lt;0),ｴ.廃酸!D29,IF(J$19&gt;0,"0",0))</f>
        <v>0</v>
      </c>
      <c r="K14" s="399">
        <f>IF(OR(ｵ.廃ｱﾙｶﾘ!$D29&gt;0,ｵ.廃ｱﾙｶﾘ!$D29&lt;0),ｵ.廃ｱﾙｶﾘ!D29,IF(K$19&gt;0,"0",0))</f>
        <v>5</v>
      </c>
      <c r="L14" s="399">
        <f>IF(OR(ｶ.廃ﾌﾟﾗ類!D29&gt;0,ｶ.廃ﾌﾟﾗ類!D29&lt;0),ｶ.廃ﾌﾟﾗ類!D29,IF(L$19&gt;0,"0",0))</f>
        <v>170</v>
      </c>
      <c r="M14" s="399">
        <f>IF(OR(ｷ.紙くず!D29&gt;0,ｷ.紙くず!D29&lt;0),ｷ.紙くず!D29,IF(M$19&gt;0,"0",0))</f>
        <v>30</v>
      </c>
      <c r="N14" s="399">
        <f>IF(OR(ｸ.木くず!D29&gt;0,ｸ.木くず!D29&lt;0),ｸ.木くず!D29,IF(N$19&gt;0,"0",0))</f>
        <v>200</v>
      </c>
      <c r="O14" s="399" t="str">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200</v>
      </c>
      <c r="T14" s="399">
        <f>IF(OR(ｾ.ｶﾞﾗｽ･ｺﾝｸﾘ･陶磁器くず!D29&gt;0,ｾ.ｶﾞﾗｽ･ｺﾝｸﾘ･陶磁器くず!D29&lt;0),ｾ.ｶﾞﾗｽ･ｺﾝｸﾘ･陶磁器くず!D29,IF(T$19&gt;0,"0",0))</f>
        <v>500</v>
      </c>
      <c r="U14" s="399">
        <f>IF(OR(ｿ.鉱さい!D29&gt;0,ｿ.鉱さい!D29&lt;0),ｿ.鉱さい!D29,IF(U$19&gt;0,"0",0))</f>
        <v>0</v>
      </c>
      <c r="V14" s="399">
        <f>IF(OR(ﾀ.がれき類!D29&gt;0,ﾀ.がれき類!D29&lt;0),ﾀ.がれき類!D29,IF(V$19&gt;0,"0",0))</f>
        <v>5100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1000</v>
      </c>
      <c r="AA14" s="401">
        <f t="shared" si="0"/>
        <v>11206</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10</v>
      </c>
      <c r="I15" s="399">
        <f>IF(OR(ｳ.廃油!D30&gt;0,ｳ.廃油!D30&lt;0),ｳ.廃油!D30,IF(I$19&gt;0,"0",0))</f>
        <v>1</v>
      </c>
      <c r="J15" s="399">
        <f>IF(OR(ｴ.廃酸!$D30&gt;0,ｴ.廃酸!$D30&lt;0),ｴ.廃酸!D30,IF(J$19&gt;0,"0",0))</f>
        <v>0</v>
      </c>
      <c r="K15" s="399">
        <f>IF(OR(ｵ.廃ｱﾙｶﾘ!$D30&gt;0,ｵ.廃ｱﾙｶﾘ!$D30&lt;0),ｵ.廃ｱﾙｶﾘ!D30,IF(K$19&gt;0,"0",0))</f>
        <v>5</v>
      </c>
      <c r="L15" s="399">
        <f>IF(OR(ｶ.廃ﾌﾟﾗ類!D30&gt;0,ｶ.廃ﾌﾟﾗ類!D30&lt;0),ｶ.廃ﾌﾟﾗ類!D30,IF(L$19&gt;0,"0",0))</f>
        <v>50</v>
      </c>
      <c r="M15" s="399">
        <f>IF(OR(ｷ.紙くず!D30&gt;0,ｷ.紙くず!D30&lt;0),ｷ.紙くず!D30,IF(M$19&gt;0,"0",0))</f>
        <v>10</v>
      </c>
      <c r="N15" s="399">
        <f>IF(OR(ｸ.木くず!D30&gt;0,ｸ.木くず!D30&lt;0),ｸ.木くず!D30,IF(N$19&gt;0,"0",0))</f>
        <v>120</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180</v>
      </c>
      <c r="T15" s="399">
        <f>IF(OR(ｾ.ｶﾞﾗｽ･ｺﾝｸﾘ･陶磁器くず!D30&gt;0,ｾ.ｶﾞﾗｽ･ｺﾝｸﾘ･陶磁器くず!D30&lt;0),ｾ.ｶﾞﾗｽ･ｺﾝｸﾘ･陶磁器くず!D30,IF(T$19&gt;0,"0",0))</f>
        <v>200</v>
      </c>
      <c r="U15" s="399">
        <f>IF(OR(ｿ.鉱さい!D30&gt;0,ｿ.鉱さい!D30&lt;0),ｿ.鉱さい!D30,IF(U$19&gt;0,"0",0))</f>
        <v>0</v>
      </c>
      <c r="V15" s="399">
        <f>IF(OR(ﾀ.がれき類!D30&gt;0,ﾀ.がれき類!D30&lt;0),ﾀ.がれき類!D30,IF(V$19&gt;0,"0",0))</f>
        <v>2500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700</v>
      </c>
      <c r="AA15" s="401">
        <f t="shared" si="0"/>
        <v>3776</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4000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f>IF(OR(ｷ.紙くず!D31&gt;0,ｷ.紙くず!D31&lt;0),ｷ.紙くず!D31,IF(M$19&gt;0,"0",0))</f>
        <v>30</v>
      </c>
      <c r="N16" s="399">
        <f>IF(OR(ｸ.木くず!D31&gt;0,ｸ.木くず!D31&lt;0),ｸ.木くず!D31,IF(N$19&gt;0,"0",0))</f>
        <v>200</v>
      </c>
      <c r="O16" s="399" t="str">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200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4000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8430</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5</v>
      </c>
      <c r="M18" s="402">
        <f>IF(OR(ｷ.紙くず!D33&gt;0,ｷ.紙くず!D33&lt;0),ｷ.紙くず!D33,IF(M$19&gt;0,"0",0))</f>
        <v>0.5</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f>IF(OR(ｾ.ｶﾞﾗｽ･ｺﾝｸﾘ･陶磁器くず!D33&gt;0,ｾ.ｶﾞﾗｽ･ｺﾝｸﾘ･陶磁器くず!D33&lt;0),ｾ.ｶﾞﾗｽ･ｺﾝｸﾘ･陶磁器くず!D33,IF(T$19&gt;0,"0",0))</f>
        <v>10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10</v>
      </c>
      <c r="AA18" s="404">
        <f t="shared" si="0"/>
        <v>25.5</v>
      </c>
    </row>
    <row r="19" spans="2:27" ht="24" customHeight="1" thickTop="1" x14ac:dyDescent="0.15">
      <c r="B19" s="181"/>
      <c r="C19" s="186" t="s">
        <v>334</v>
      </c>
      <c r="D19" s="767" t="s">
        <v>335</v>
      </c>
      <c r="E19" s="767"/>
      <c r="F19" s="768"/>
      <c r="G19" s="405">
        <f t="shared" ref="G19:Z19" si="1">+G37+G25+G23+G22+G21-G20</f>
        <v>0</v>
      </c>
      <c r="H19" s="405">
        <f t="shared" si="1"/>
        <v>4852.5</v>
      </c>
      <c r="I19" s="405">
        <f t="shared" si="1"/>
        <v>0</v>
      </c>
      <c r="J19" s="405">
        <f t="shared" si="1"/>
        <v>0</v>
      </c>
      <c r="K19" s="405">
        <f t="shared" si="1"/>
        <v>0</v>
      </c>
      <c r="L19" s="405">
        <f t="shared" si="1"/>
        <v>402.8</v>
      </c>
      <c r="M19" s="405">
        <f t="shared" si="1"/>
        <v>18.8</v>
      </c>
      <c r="N19" s="405">
        <f t="shared" si="1"/>
        <v>126.6</v>
      </c>
      <c r="O19" s="405">
        <f t="shared" si="1"/>
        <v>0.1</v>
      </c>
      <c r="P19" s="405">
        <f t="shared" si="1"/>
        <v>0</v>
      </c>
      <c r="Q19" s="405">
        <f t="shared" si="1"/>
        <v>0</v>
      </c>
      <c r="R19" s="405">
        <f t="shared" si="1"/>
        <v>0</v>
      </c>
      <c r="S19" s="405">
        <f t="shared" si="1"/>
        <v>76.400000000000006</v>
      </c>
      <c r="T19" s="405">
        <f t="shared" si="1"/>
        <v>409.9</v>
      </c>
      <c r="U19" s="405">
        <f t="shared" si="1"/>
        <v>0</v>
      </c>
      <c r="V19" s="405">
        <f t="shared" si="1"/>
        <v>14309.8</v>
      </c>
      <c r="W19" s="405">
        <f t="shared" si="1"/>
        <v>0</v>
      </c>
      <c r="X19" s="405">
        <f t="shared" si="1"/>
        <v>0</v>
      </c>
      <c r="Y19" s="405">
        <f t="shared" si="1"/>
        <v>0</v>
      </c>
      <c r="Z19" s="406">
        <f t="shared" si="1"/>
        <v>526</v>
      </c>
      <c r="AA19" s="407">
        <f t="shared" ref="AA19:AA25" si="2">SUM(G19:Z19)</f>
        <v>20722.900000000001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4852.5</v>
      </c>
      <c r="I37" s="441">
        <f t="shared" si="8"/>
        <v>0</v>
      </c>
      <c r="J37" s="441">
        <f t="shared" si="8"/>
        <v>0</v>
      </c>
      <c r="K37" s="441">
        <f t="shared" si="8"/>
        <v>0</v>
      </c>
      <c r="L37" s="441">
        <f t="shared" si="8"/>
        <v>402.8</v>
      </c>
      <c r="M37" s="441">
        <f t="shared" si="8"/>
        <v>18.8</v>
      </c>
      <c r="N37" s="441">
        <f t="shared" si="8"/>
        <v>126.6</v>
      </c>
      <c r="O37" s="441">
        <f t="shared" si="8"/>
        <v>0.1</v>
      </c>
      <c r="P37" s="441">
        <f t="shared" si="8"/>
        <v>0</v>
      </c>
      <c r="Q37" s="441">
        <f t="shared" si="8"/>
        <v>0</v>
      </c>
      <c r="R37" s="441">
        <f t="shared" si="8"/>
        <v>0</v>
      </c>
      <c r="S37" s="441">
        <f t="shared" si="8"/>
        <v>76.400000000000006</v>
      </c>
      <c r="T37" s="441">
        <f t="shared" si="8"/>
        <v>409.9</v>
      </c>
      <c r="U37" s="441">
        <f t="shared" si="8"/>
        <v>0</v>
      </c>
      <c r="V37" s="441">
        <f t="shared" si="8"/>
        <v>14309.8</v>
      </c>
      <c r="W37" s="441">
        <f t="shared" si="8"/>
        <v>0</v>
      </c>
      <c r="X37" s="441">
        <f t="shared" si="8"/>
        <v>0</v>
      </c>
      <c r="Y37" s="441">
        <f t="shared" si="8"/>
        <v>0</v>
      </c>
      <c r="Z37" s="442">
        <f t="shared" si="8"/>
        <v>526</v>
      </c>
      <c r="AA37" s="443">
        <f t="shared" si="4"/>
        <v>20722.900000000001</v>
      </c>
    </row>
    <row r="38" spans="2:27" ht="24" customHeight="1" x14ac:dyDescent="0.15">
      <c r="B38" s="182"/>
      <c r="C38" s="752"/>
      <c r="D38" s="225"/>
      <c r="E38" s="223" t="s">
        <v>262</v>
      </c>
      <c r="F38" s="469"/>
      <c r="G38" s="432">
        <f t="shared" ref="G38:Z38" si="9">SUM(G39:G41)</f>
        <v>0</v>
      </c>
      <c r="H38" s="432">
        <f t="shared" si="9"/>
        <v>4852.5</v>
      </c>
      <c r="I38" s="432">
        <f t="shared" si="9"/>
        <v>0</v>
      </c>
      <c r="J38" s="432">
        <f t="shared" si="9"/>
        <v>0</v>
      </c>
      <c r="K38" s="432">
        <f t="shared" si="9"/>
        <v>0</v>
      </c>
      <c r="L38" s="432">
        <f t="shared" si="9"/>
        <v>81.8</v>
      </c>
      <c r="M38" s="432">
        <f t="shared" si="9"/>
        <v>18.8</v>
      </c>
      <c r="N38" s="432">
        <f t="shared" si="9"/>
        <v>126.6</v>
      </c>
      <c r="O38" s="432">
        <f t="shared" si="9"/>
        <v>0.1</v>
      </c>
      <c r="P38" s="432">
        <f t="shared" si="9"/>
        <v>0</v>
      </c>
      <c r="Q38" s="432">
        <f t="shared" si="9"/>
        <v>0</v>
      </c>
      <c r="R38" s="432">
        <f t="shared" si="9"/>
        <v>0</v>
      </c>
      <c r="S38" s="432">
        <f t="shared" si="9"/>
        <v>76.400000000000006</v>
      </c>
      <c r="T38" s="432">
        <f t="shared" si="9"/>
        <v>350.4</v>
      </c>
      <c r="U38" s="432">
        <f t="shared" si="9"/>
        <v>0</v>
      </c>
      <c r="V38" s="432">
        <f t="shared" si="9"/>
        <v>12665.3</v>
      </c>
      <c r="W38" s="432">
        <f t="shared" si="9"/>
        <v>0</v>
      </c>
      <c r="X38" s="432">
        <f t="shared" si="9"/>
        <v>0</v>
      </c>
      <c r="Y38" s="432">
        <f t="shared" si="9"/>
        <v>0</v>
      </c>
      <c r="Z38" s="433">
        <f t="shared" si="9"/>
        <v>526</v>
      </c>
      <c r="AA38" s="434">
        <f t="shared" si="4"/>
        <v>18697.900000000001</v>
      </c>
    </row>
    <row r="39" spans="2:27" ht="24" customHeight="1" x14ac:dyDescent="0.15">
      <c r="B39" s="182"/>
      <c r="C39" s="752"/>
      <c r="D39" s="226"/>
      <c r="E39" s="221"/>
      <c r="F39" s="219" t="s">
        <v>235</v>
      </c>
      <c r="G39" s="435">
        <f>+ｱ.燃え殻!$AA$28</f>
        <v>0</v>
      </c>
      <c r="H39" s="435">
        <f>+ｲ.汚泥!$AA$28</f>
        <v>4852.5</v>
      </c>
      <c r="I39" s="435">
        <f>+ｳ.廃油!$AA$28</f>
        <v>0</v>
      </c>
      <c r="J39" s="435">
        <f>+ｴ.廃酸!$AA$28</f>
        <v>0</v>
      </c>
      <c r="K39" s="435">
        <f>+ｵ.廃ｱﾙｶﾘ!$AA$28</f>
        <v>0</v>
      </c>
      <c r="L39" s="435">
        <f>+ｶ.廃ﾌﾟﾗ類!$AA$28</f>
        <v>0</v>
      </c>
      <c r="M39" s="435">
        <f>+ｷ.紙くず!$AA$28</f>
        <v>18.5</v>
      </c>
      <c r="N39" s="435">
        <f>+ｸ.木くず!$AA$28</f>
        <v>126.6</v>
      </c>
      <c r="O39" s="435">
        <f>+ｹ.繊維くず!$AA$28</f>
        <v>0</v>
      </c>
      <c r="P39" s="435">
        <f>+ｺ.動植物性残さ!$AA$28</f>
        <v>0</v>
      </c>
      <c r="Q39" s="435">
        <f>+ｻ.動物系固形不要物!$AA$28</f>
        <v>0</v>
      </c>
      <c r="R39" s="435">
        <f>+ｼ.ｺﾞﾑくず!$AA$28</f>
        <v>0</v>
      </c>
      <c r="S39" s="435">
        <f>+ｽ.金属くず!$AA$28</f>
        <v>76.400000000000006</v>
      </c>
      <c r="T39" s="435">
        <f>+ｾ.ｶﾞﾗｽ･ｺﾝｸﾘ･陶磁器くず!$AA$28</f>
        <v>0</v>
      </c>
      <c r="U39" s="435">
        <f>+ｿ.鉱さい!$AA$28</f>
        <v>0</v>
      </c>
      <c r="V39" s="435">
        <f>+ﾀ.がれき類!$AA$28</f>
        <v>11469.8</v>
      </c>
      <c r="W39" s="435">
        <f>+ﾁ.動物のふん尿!$AA$28</f>
        <v>0</v>
      </c>
      <c r="X39" s="435">
        <f>+ﾂ.動物の死体!$AA$28</f>
        <v>0</v>
      </c>
      <c r="Y39" s="435">
        <f>+ﾃ.ばいじん!$AA$28</f>
        <v>0</v>
      </c>
      <c r="Z39" s="436">
        <f>+ﾄ.混合廃棄物その他!$AA$28</f>
        <v>0</v>
      </c>
      <c r="AA39" s="437">
        <f t="shared" si="4"/>
        <v>16543.8</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81.8</v>
      </c>
      <c r="M40" s="435">
        <f>+ｷ.紙くず!$AA$29</f>
        <v>0.3</v>
      </c>
      <c r="N40" s="435">
        <f>+ｸ.木くず!$AA$29</f>
        <v>0</v>
      </c>
      <c r="O40" s="435">
        <f>+ｹ.繊維くず!$AA$29</f>
        <v>0.1</v>
      </c>
      <c r="P40" s="435">
        <f>+ｺ.動植物性残さ!$AA$29</f>
        <v>0</v>
      </c>
      <c r="Q40" s="435">
        <f>+ｻ.動物系固形不要物!$AA$29</f>
        <v>0</v>
      </c>
      <c r="R40" s="435">
        <f>+ｼ.ｺﾞﾑくず!$AA$29</f>
        <v>0</v>
      </c>
      <c r="S40" s="435">
        <f>+ｽ.金属くず!$AA$29</f>
        <v>0</v>
      </c>
      <c r="T40" s="435">
        <f>+ｾ.ｶﾞﾗｽ･ｺﾝｸﾘ･陶磁器くず!$AA$29</f>
        <v>350.4</v>
      </c>
      <c r="U40" s="435">
        <f>+ｿ.鉱さい!$AA$29</f>
        <v>0</v>
      </c>
      <c r="V40" s="435">
        <f>+ﾀ.がれき類!$AA$29</f>
        <v>1195.5</v>
      </c>
      <c r="W40" s="435">
        <f>+ﾁ.動物のふん尿!$AA$29</f>
        <v>0</v>
      </c>
      <c r="X40" s="435">
        <f>+ﾂ.動物の死体!$AA$29</f>
        <v>0</v>
      </c>
      <c r="Y40" s="435">
        <f>+ﾃ.ばいじん!$AA$29</f>
        <v>0</v>
      </c>
      <c r="Z40" s="436">
        <f>+ﾄ.混合廃棄物その他!$AA$29</f>
        <v>526</v>
      </c>
      <c r="AA40" s="437">
        <f t="shared" si="4"/>
        <v>2154.1</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321</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59.5</v>
      </c>
      <c r="U42" s="438">
        <f>+ｿ.鉱さい!$R$33</f>
        <v>0</v>
      </c>
      <c r="V42" s="438">
        <f>+ﾀ.がれき類!$R$33</f>
        <v>1644.5</v>
      </c>
      <c r="W42" s="438">
        <f>+ﾁ.動物のふん尿!$R$33</f>
        <v>0</v>
      </c>
      <c r="X42" s="438">
        <f>+ﾂ.動物の死体!$R$33</f>
        <v>0</v>
      </c>
      <c r="Y42" s="438">
        <f>+ﾃ.ばいじん!$R$33</f>
        <v>0</v>
      </c>
      <c r="Z42" s="439">
        <f>+ﾄ.混合廃棄物その他!$R$33</f>
        <v>0</v>
      </c>
      <c r="AA42" s="440">
        <f>SUM(G42:Z42)</f>
        <v>2025</v>
      </c>
    </row>
    <row r="43" spans="2:27" ht="24" customHeight="1" x14ac:dyDescent="0.15">
      <c r="B43" s="182"/>
      <c r="C43" s="135" t="s">
        <v>237</v>
      </c>
      <c r="D43" s="757" t="s">
        <v>294</v>
      </c>
      <c r="E43" s="757"/>
      <c r="F43" s="758"/>
      <c r="G43" s="444">
        <f>+ｱ.燃え殻!$AL$27</f>
        <v>0</v>
      </c>
      <c r="H43" s="444">
        <f>+ｲ.汚泥!$AL$27</f>
        <v>4852.5</v>
      </c>
      <c r="I43" s="444">
        <f>+ｳ.廃油!$AL$27</f>
        <v>0</v>
      </c>
      <c r="J43" s="444">
        <f>+ｴ.廃酸!$AL$27</f>
        <v>0</v>
      </c>
      <c r="K43" s="444">
        <f>+ｵ.廃ｱﾙｶﾘ!$AL$27</f>
        <v>0</v>
      </c>
      <c r="L43" s="444">
        <f>+ｶ.廃ﾌﾟﾗ類!$AL$27</f>
        <v>402.8</v>
      </c>
      <c r="M43" s="444">
        <f>+ｷ.紙くず!$AL$27</f>
        <v>18.8</v>
      </c>
      <c r="N43" s="444">
        <f>+ｸ.木くず!$AL$27</f>
        <v>126.6</v>
      </c>
      <c r="O43" s="444">
        <f>+ｹ.繊維くず!$AL$27</f>
        <v>0.1</v>
      </c>
      <c r="P43" s="444">
        <f>+ｺ.動植物性残さ!$AL$27</f>
        <v>0</v>
      </c>
      <c r="Q43" s="444">
        <f>+ｻ.動物系固形不要物!$AL$27</f>
        <v>0</v>
      </c>
      <c r="R43" s="444">
        <f>+ｼ.ｺﾞﾑくず!$AL$27</f>
        <v>0</v>
      </c>
      <c r="S43" s="444">
        <f>+ｽ.金属くず!$AL$27</f>
        <v>76.400000000000006</v>
      </c>
      <c r="T43" s="444">
        <f>+ｾ.ｶﾞﾗｽ･ｺﾝｸﾘ･陶磁器くず!$AL$27</f>
        <v>409.9</v>
      </c>
      <c r="U43" s="444">
        <f>+ｿ.鉱さい!$AL$27</f>
        <v>0</v>
      </c>
      <c r="V43" s="444">
        <f>+ﾀ.がれき類!$AL$27</f>
        <v>14309.8</v>
      </c>
      <c r="W43" s="444">
        <f>+ﾁ.動物のふん尿!$AL$27</f>
        <v>0</v>
      </c>
      <c r="X43" s="444">
        <f>+ﾂ.動物の死体!$AL$27</f>
        <v>0</v>
      </c>
      <c r="Y43" s="444">
        <f>+ﾃ.ばいじん!$AL$27</f>
        <v>0</v>
      </c>
      <c r="Z43" s="445">
        <f>+ﾄ.混合廃棄物その他!$AL$27</f>
        <v>526</v>
      </c>
      <c r="AA43" s="446">
        <f t="shared" si="4"/>
        <v>20722.900000000001</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72.2</v>
      </c>
      <c r="M44" s="447">
        <f>+ｷ.紙くず!$AL$30</f>
        <v>16.600000000000001</v>
      </c>
      <c r="N44" s="447">
        <f>+ｸ.木くず!$AL$30</f>
        <v>88.5</v>
      </c>
      <c r="O44" s="447">
        <f>+ｹ.繊維くず!$AL$30</f>
        <v>0.1</v>
      </c>
      <c r="P44" s="447">
        <f>+ｺ.動植物性残さ!$AL$30</f>
        <v>0</v>
      </c>
      <c r="Q44" s="447">
        <f>+ｻ.動物系固形不要物!$AL$30</f>
        <v>0</v>
      </c>
      <c r="R44" s="447">
        <f>+ｼ.ｺﾞﾑくず!$AL$30</f>
        <v>0</v>
      </c>
      <c r="S44" s="447">
        <f>+ｽ.金属くず!$AL$30</f>
        <v>59.4</v>
      </c>
      <c r="T44" s="447">
        <f>+ｾ.ｶﾞﾗｽ･ｺﾝｸﾘ･陶磁器くず!$AL$30</f>
        <v>331.1</v>
      </c>
      <c r="U44" s="447">
        <f>+ｿ.鉱さい!$AL$30</f>
        <v>0</v>
      </c>
      <c r="V44" s="447">
        <f>+ﾀ.がれき類!$AL$30</f>
        <v>901.8</v>
      </c>
      <c r="W44" s="447">
        <f>+ﾁ.動物のふん尿!$AL$30</f>
        <v>0</v>
      </c>
      <c r="X44" s="447">
        <f>+ﾂ.動物の死体!$AL$30</f>
        <v>0</v>
      </c>
      <c r="Y44" s="447">
        <f>+ﾃ.ばいじん!$AL$30</f>
        <v>0</v>
      </c>
      <c r="Z44" s="448">
        <f>+ﾄ.混合廃棄物その他!$AL$30</f>
        <v>380.6</v>
      </c>
      <c r="AA44" s="449">
        <f t="shared" si="4"/>
        <v>1850.3000000000002</v>
      </c>
    </row>
    <row r="45" spans="2:27" ht="24" customHeight="1" x14ac:dyDescent="0.15">
      <c r="B45" s="182"/>
      <c r="C45" s="189"/>
      <c r="D45" s="467" t="s">
        <v>190</v>
      </c>
      <c r="E45" s="763" t="s">
        <v>239</v>
      </c>
      <c r="F45" s="764"/>
      <c r="G45" s="450">
        <f>+ｱ.燃え殻!$AS$24</f>
        <v>0</v>
      </c>
      <c r="H45" s="450">
        <f>+ｲ.汚泥!$AS$24</f>
        <v>4852.5</v>
      </c>
      <c r="I45" s="450">
        <f>+ｳ.廃油!$AS$24</f>
        <v>0</v>
      </c>
      <c r="J45" s="450">
        <f>+ｴ.廃酸!$AS$24</f>
        <v>0</v>
      </c>
      <c r="K45" s="450">
        <f>+ｵ.廃ｱﾙｶﾘ!$AS$24</f>
        <v>0</v>
      </c>
      <c r="L45" s="450">
        <f>+ｶ.廃ﾌﾟﾗ類!$AS$24</f>
        <v>0</v>
      </c>
      <c r="M45" s="450">
        <f>+ｷ.紙くず!$AS$24</f>
        <v>18.5</v>
      </c>
      <c r="N45" s="450">
        <f>+ｸ.木くず!$AS$24</f>
        <v>126.6</v>
      </c>
      <c r="O45" s="450">
        <f>+ｹ.繊維くず!$AS$24</f>
        <v>0</v>
      </c>
      <c r="P45" s="450">
        <f>+ｺ.動植物性残さ!$AS$24</f>
        <v>0</v>
      </c>
      <c r="Q45" s="450">
        <f>+ｻ.動物系固形不要物!$AS$24</f>
        <v>0</v>
      </c>
      <c r="R45" s="450">
        <f>+ｼ.ｺﾞﾑくず!$AS$24</f>
        <v>0</v>
      </c>
      <c r="S45" s="450">
        <f>+ｽ.金属くず!$AS$24</f>
        <v>76.400000000000006</v>
      </c>
      <c r="T45" s="450">
        <f>+ｾ.ｶﾞﾗｽ･ｺﾝｸﾘ･陶磁器くず!$AS$24</f>
        <v>0</v>
      </c>
      <c r="U45" s="450">
        <f>+ｿ.鉱さい!$AS$24</f>
        <v>0</v>
      </c>
      <c r="V45" s="450">
        <f>+ﾀ.がれき類!$AS$24</f>
        <v>11469.8</v>
      </c>
      <c r="W45" s="450">
        <f>+ﾁ.動物のふん尿!$AS$24</f>
        <v>0</v>
      </c>
      <c r="X45" s="450">
        <f>+ﾂ.動物の死体!$AS$24</f>
        <v>0</v>
      </c>
      <c r="Y45" s="450">
        <f>+ﾃ.ばいじん!$AS$24</f>
        <v>0</v>
      </c>
      <c r="Z45" s="451">
        <f>+ﾄ.混合廃棄物その他!$AS$24</f>
        <v>0</v>
      </c>
      <c r="AA45" s="452">
        <f t="shared" si="4"/>
        <v>16543.8</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2.6</v>
      </c>
      <c r="M47" s="453">
        <f>+ｷ.紙くず!$AS$31</f>
        <v>0.3</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32.200000000000003</v>
      </c>
      <c r="AA47" s="455">
        <f t="shared" si="4"/>
        <v>35.1</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8852.5</v>
      </c>
      <c r="I55" s="506">
        <f t="shared" si="10"/>
        <v>1</v>
      </c>
      <c r="J55" s="506">
        <f t="shared" si="10"/>
        <v>0</v>
      </c>
      <c r="K55" s="506">
        <f t="shared" si="10"/>
        <v>5</v>
      </c>
      <c r="L55" s="506">
        <f t="shared" si="10"/>
        <v>572.79999999999995</v>
      </c>
      <c r="M55" s="506">
        <f t="shared" si="10"/>
        <v>48.8</v>
      </c>
      <c r="N55" s="506">
        <f t="shared" si="10"/>
        <v>326.60000000000002</v>
      </c>
      <c r="O55" s="506">
        <f t="shared" si="10"/>
        <v>0.1</v>
      </c>
      <c r="P55" s="506">
        <f t="shared" si="10"/>
        <v>0</v>
      </c>
      <c r="Q55" s="506">
        <f t="shared" si="10"/>
        <v>0</v>
      </c>
      <c r="R55" s="506">
        <f t="shared" si="10"/>
        <v>0</v>
      </c>
      <c r="S55" s="506">
        <f t="shared" si="10"/>
        <v>276.39999999999998</v>
      </c>
      <c r="T55" s="506">
        <f t="shared" si="10"/>
        <v>909.9</v>
      </c>
      <c r="U55" s="506">
        <f t="shared" si="10"/>
        <v>0</v>
      </c>
      <c r="V55" s="506">
        <f t="shared" si="10"/>
        <v>19409.8</v>
      </c>
      <c r="W55" s="506">
        <f t="shared" si="10"/>
        <v>0</v>
      </c>
      <c r="X55" s="506">
        <f t="shared" si="10"/>
        <v>0</v>
      </c>
      <c r="Y55" s="506">
        <f t="shared" si="10"/>
        <v>0</v>
      </c>
      <c r="Z55" s="506">
        <f t="shared" si="10"/>
        <v>1526</v>
      </c>
      <c r="AA55" s="507">
        <f>+AA9+AA19+AA20</f>
        <v>31928.9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令和６年　６月  ２８日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神奈川県横浜市中区長者町6-96-2</v>
      </c>
      <c r="K16" s="806"/>
      <c r="L16" s="807"/>
      <c r="M16" s="807"/>
      <c r="N16" s="807"/>
      <c r="O16" s="808"/>
    </row>
    <row r="17" spans="1:48" ht="26.25" customHeight="1" x14ac:dyDescent="0.15">
      <c r="C17" s="249"/>
      <c r="D17" s="250"/>
      <c r="E17" s="250"/>
      <c r="F17" s="250"/>
      <c r="G17" s="250"/>
      <c r="H17" s="254" t="s">
        <v>7</v>
      </c>
      <c r="I17" s="254"/>
      <c r="J17" s="806" t="str">
        <f>+表紙!J40</f>
        <v>大成建設株式会社　　　 横浜支店
 執行役員支店長　　　　  島　伸一</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045-232-5809</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大成建設株式会社　横浜支店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2253</v>
      </c>
      <c r="N25" s="859"/>
      <c r="O25" s="860"/>
    </row>
    <row r="26" spans="1:48" ht="18" customHeight="1" x14ac:dyDescent="0.15">
      <c r="C26" s="839" t="s">
        <v>11</v>
      </c>
      <c r="D26" s="840"/>
      <c r="E26" s="841"/>
      <c r="F26" s="833" t="str">
        <f>+表紙!F49</f>
        <v>神奈川県横浜市中区長者町6-96-2</v>
      </c>
      <c r="G26" s="834"/>
      <c r="H26" s="834"/>
      <c r="I26" s="834"/>
      <c r="J26" s="834"/>
      <c r="K26" s="834"/>
      <c r="L26" s="139" t="s">
        <v>172</v>
      </c>
      <c r="M26" s="259"/>
      <c r="N26" s="837" t="str">
        <f>IF(+表紙!N49="","",+表紙!N49)</f>
        <v>045-232-5809</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87960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447</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11206</v>
      </c>
      <c r="I40" s="293" t="s">
        <v>4</v>
      </c>
      <c r="J40" s="542" t="s">
        <v>324</v>
      </c>
      <c r="K40" s="543"/>
      <c r="L40" s="544"/>
      <c r="M40" s="865">
        <f>+表紙!M63</f>
        <v>11206</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3776</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8430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f>+表紙!M67</f>
        <v>25.5</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2024-07-03T04:38:02Z</dcterms:created>
  <dcterms:modified xsi:type="dcterms:W3CDTF">2024-09-05T05:06:58Z</dcterms:modified>
</cp:coreProperties>
</file>