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H29" i="80"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<sst xmlns="http://schemas.openxmlformats.org/spreadsheetml/2006/main" count="3274" uniqueCount="458">
  <si>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</si>
  <si>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</si>
  <si>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</si>
  <si>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</si>
  <si>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</si>
  <si>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</si>
  <si>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</si>
  <si>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</si>
  <si>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</si>
  <si>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</si>
  <si>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</si>
  <si>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</si>
  <si>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</si>
  <si>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</si>
  <si>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</si>
  <si>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</si>
  <si>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</si>
  <si>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</si>
  <si>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</si>
  <si>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</si>
  <si>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</si>
  <si>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</si>
  <si>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</si>
  <si>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</si>
  <si>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</si>
  <si>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</si>
  <si>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</si>
  <si>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</si>
  <si>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</si>
  <si>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</si>
  <si>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</si>
  <si>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</si>
  <si>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</si>
  <si>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</si>
  <si>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</si>
  <si>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</si>
  <si>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</si>
  <si>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</si>
  <si>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</si>
  <si>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</si>
  <si>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</si>
  <si>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</si>
  <si>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</si>
  <si>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</si>
  <si>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</si>
  <si>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</si>
  <si>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</si>
  <si>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</si>
  <si>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</si>
  <si>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</si>
  <si>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</si>
  <si>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</si>
  <si>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</si>
  <si>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</si>
  <si>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</si>
  <si>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</si>
  <si>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</si>
  <si>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</si>
  <si>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</si>
  <si>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</si>
  <si>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</si>
  <si>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</si>
  <si>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</si>
  <si>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</si>
  <si>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</si>
  <si>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</si>
  <si>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</si>
  <si>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</si>
  <si>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</si>
  <si>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</si>
  <si>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</si>
  <si>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</si>
  <si>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</si>
  <si>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</si>
  <si>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</si>
  <si>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</si>
  <si>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</si>
  <si>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</si>
  <si>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</si>
  <si>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</si>
  <si>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</si>
  <si>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</si>
  <si>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</si>
  <si>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</si>
  <si>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</si>
  <si>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</si>
  <si>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</si>
  <si>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</si>
  <si>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</si>
  <si>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</si>
  <si>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</si>
  <si>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</si>
  <si>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</si>
  <si>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</si>
  <si>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</si>
  <si>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</si>
  <si>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</si>
  <si>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</si>
  <si>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</si>
  <si>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</si>
  <si>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</si>
  <si>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</si>
  <si>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</si>
  <si>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</si>
  <si>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</si>
  <si>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</si>
  <si>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</si>
  <si>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</si>
  <si>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</si>
  <si>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</si>
  <si>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</si>
  <si>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</si>
  <si>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</si>
  <si>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</si>
  <si>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</si>
  <si>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</si>
  <si>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</si>
  <si>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</si>
  <si>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</si>
  <si>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</si>
  <si>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</si>
  <si>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</si>
  <si>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</si>
  <si>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</si>
  <si>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</si>
  <si>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</si>
  <si>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</si>
  <si>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</si>
  <si>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</si>
  <si>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</si>
  <si>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</si>
  <si>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</si>
  <si>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</si>
  <si>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</si>
  <si>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</si>
  <si>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</si>
  <si>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</si>
  <si>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</si>
  <si>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</si>
  <si>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</si>
  <si>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</si>
  <si>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</si>
  <si>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</si>
  <si>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</si>
  <si>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</si>
  <si>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</si>
  <si>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</si>
  <si>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</si>
  <si>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</si>
  <si>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</si>
  <si>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</si>
  <si>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</si>
  <si>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</si>
  <si>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</si>
  <si>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</si>
  <si>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</si>
  <si>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</si>
  <si>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</si>
  <si>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</si>
  <si>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</si>
  <si>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</si>
  <si>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</si>
  <si>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</si>
  <si>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</si>
  <si>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</si>
  <si>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</si>
  <si>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</si>
  <si>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</si>
  <si>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</si>
  <si>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</si>
  <si>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</si>
  <si>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</si>
  <si>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</si>
  <si>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</si>
  <si>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</si>
  <si>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</si>
  <si>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</si>
  <si>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</si>
  <si>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</si>
  <si>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</si>
  <si>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</si>
  <si>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</si>
  <si>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</si>
  <si>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</si>
  <si>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</si>
  <si>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</si>
  <si>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</si>
  <si>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</si>
  <si>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</si>
  <si>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</si>
  <si>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</si>
  <si>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</si>
  <si>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</si>
  <si>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</si>
  <si>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</si>
  <si>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</si>
  <si>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</si>
  <si>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</si>
  <si>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</si>
  <si>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</si>
  <si>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</si>
  <si>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</si>
  <si>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</si>
  <si>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</si>
  <si>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</si>
  <si>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</si>
  <si>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</si>
  <si>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</si>
  <si>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</si>
  <si>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</si>
  <si>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</si>
  <si>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</si>
  <si>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</si>
  <si>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</si>
  <si>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</si>
  <si>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</si>
  <si>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</si>
  <si>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</si>
  <si>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</si>
  <si>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</si>
  <si>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</si>
  <si>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</si>
  <si>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</si>
  <si>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</si>
  <si>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</si>
  <si>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</si>
  <si>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</si>
  <si>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</si>
  <si>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</si>
  <si>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</si>
  <si>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</si>
  <si>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</si>
  <si>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</si>
  <si>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</si>
  <si>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</si>
  <si>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</si>
  <si>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</si>
  <si>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</si>
  <si>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</si>
  <si>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</si>
  <si>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</si>
  <si>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</si>
  <si>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</si>
  <si>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</si>
  <si>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</si>
  <si>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</si>
  <si>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</si>
  <si>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</si>
  <si>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</si>
  <si>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</si>
  <si>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</si>
  <si>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</si>
  <si>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</si>
  <si>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</si>
  <si>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</si>
  <si>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</si>
  <si>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</si>
  <si>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</si>
  <si>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</si>
  <si>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</si>
  <si>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</si>
  <si>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</si>
  <si>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</si>
  <si>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</si>
  <si>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</si>
  <si>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</si>
  <si>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</si>
  <si>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</si>
  <si>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</si>
  <si>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</si>
  <si>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</si>
  <si>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</si>
  <si>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</si>
  <si>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</si>
  <si>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</si>
  <si>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</si>
  <si>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</si>
  <si>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</si>
  <si>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</si>
  <si>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</si>
  <si>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</si>
  <si>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</si>
  <si>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</si>
  <si>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</si>
  <si>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</si>
  <si>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</si>
  <si>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</si>
  <si>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</si>
  <si>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</si>
  <si>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</si>
  <si>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</si>
  <si>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</si>
  <si>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</si>
  <si>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</si>
  <si>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</si>
  <si>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</si>
  <si>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</si>
  <si>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</si>
  <si>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</si>
  <si>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</si>
  <si>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</si>
  <si>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</si>
  <si>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</si>
  <si>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</si>
  <si>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</si>
  <si>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</si>
  <si>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</si>
  <si>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</si>
  <si>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</si>
  <si>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</si>
  <si>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</si>
  <si>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</si>
  <si>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</si>
  <si>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</si>
  <si>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</si>
  <si>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</si>
  <si>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</si>
  <si>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</si>
  <si>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</si>
  <si>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</si>
  <si>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</si>
  <si>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</si>
  <si>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</si>
  <si>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</si>
  <si>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</si>
  <si>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</si>
  <si>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</si>
  <si>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</si>
  <si>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</si>
  <si>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</si>
  <si>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</si>
  <si>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</si>
  <si>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</si>
  <si>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</si>
  <si>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</si>
  <si>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</si>
  <si>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</si>
  <si>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</si>
  <si>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</si>
  <si>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</si>
  <si>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</si>
  <si>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</si>
  <si>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</si>
  <si>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</si>
  <si>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</si>
  <si>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</si>
  <si>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</si>
  <si>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</si>
  <si>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</si>
  <si>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</si>
  <si>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</si>
  <si>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</si>
  <si>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</si>
  <si>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</si>
  <si>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</si>
  <si>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</si>
  <si>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</si>
  <si>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</si>
  <si>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</si>
  <si>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</si>
  <si>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</si>
  <si>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</si>
  <si>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</si>
  <si>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</si>
  <si>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</si>
  <si>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</si>
  <si>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</si>
  <si>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</si>
  <si>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</si>
  <si>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</si>
  <si>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</si>
  <si>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</si>
  <si>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</si>
  <si>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</si>
  <si>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</si>
  <si>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</si>
  <si>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</si>
  <si>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</si>
  <si>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</si>
  <si>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</si>
  <si>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</si>
  <si>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</si>
  <si>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</si>
  <si>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</si>
  <si>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</si>
  <si>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</si>
  <si>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</si>
  <si>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</si>
  <si>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</si>
  <si>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</si>
  <si>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</si>
  <si>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</si>
  <si>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</si>
  <si>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</si>
  <si>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</si>
  <si>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</si>
  <si>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</si>
  <si>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</si>
  <si>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</si>
  <si>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</si>
  <si>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</si>
  <si>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</si>
  <si>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</si>
  <si>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</si>
  <si>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</si>
  <si>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</si>
  <si>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</si>
  <si>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</si>
  <si>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</si>
  <si>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</si>
  <si>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</si>
  <si>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</si>
  <si>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</si>
  <si>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</si>
  <si>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</si>
  <si>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</si>
  <si>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</si>
  <si>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</si>
  <si>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</si>
  <si>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</si>
  <si>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</si>
  <si>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</si>
  <si>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</si>
  <si>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</si>
  <si>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</si>
  <si>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</si>
  <si>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</si>
  <si>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</si>
  <si>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</si>
  <si>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</si>
  <si>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</si>
  <si>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</si>
  <si>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</si>
  <si>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</si>
  <si>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</si>
  <si>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</si>
  <si>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</si>
  <si>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</si>
  <si>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</si>
  <si>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</si>
  <si>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</si>
  <si>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</si>
  <si>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</si>
  <si>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</si>
  <si>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</si>
  <si>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</si>
  <si>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</si>
  <si>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</si>
  <si>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</si>
  <si>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</si>
  <si>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</si>
  <si>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</si>
  <si>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横浜市都筑区東山田町1426番地</t>
  </si>
  <si>
    <t>光陽機械㈱　代表取締役　竹前　努</t>
  </si>
  <si>
    <t>045-591-1223</t>
  </si>
  <si>
    <t>光陽機械㈱</t>
  </si>
  <si>
    <t>土木工事業</t>
  </si>
  <si>
    <t>令和   6年   4月   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</si>
</sst>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L35" sqref="L3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457</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2262</v>
      </c>
      <c r="N48" s="489"/>
      <c r="O48" s="490"/>
    </row>
    <row r="49" spans="3:21" ht="18" customHeight="1" x14ac:dyDescent="0.15">
      <c r="C49" s="467" t="s">
        <v>11</v>
      </c>
      <c r="D49" s="468"/>
      <c r="E49" s="469"/>
      <c r="F49" s="522" t="s">
        <v>452</v>
      </c>
      <c r="G49" s="523"/>
      <c r="H49" s="523"/>
      <c r="I49" s="523"/>
      <c r="J49" s="523"/>
      <c r="K49" s="523"/>
      <c r="L49" s="126" t="s">
        <v>172</v>
      </c>
      <c r="M49" s="394"/>
      <c r="N49" s="491"/>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456</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263</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8</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2515</v>
      </c>
      <c r="I63" s="241" t="s">
        <v>4</v>
      </c>
      <c r="J63" s="447" t="s">
        <v>324</v>
      </c>
      <c r="K63" s="448"/>
      <c r="L63" s="449"/>
      <c r="M63" s="442">
        <f>+別紙!AA14</f>
        <v>2500</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2500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光陽機械㈱</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4"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v>
      </c>
      <c r="E24" s="603"/>
      <c r="F24" s="603"/>
      <c r="G24" s="195" t="s">
        <v>198</v>
      </c>
      <c r="H24" s="581">
        <f>+F12</f>
        <v>18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18</v>
      </c>
      <c r="Q27" s="586"/>
      <c r="R27" s="586"/>
      <c r="S27" s="586"/>
      <c r="T27" s="44" t="s">
        <v>38</v>
      </c>
      <c r="U27" s="64"/>
      <c r="V27" s="64"/>
      <c r="Y27" s="62" t="s">
        <v>39</v>
      </c>
      <c r="Z27" s="65"/>
      <c r="AH27" s="53"/>
      <c r="AI27" s="53"/>
      <c r="AJ27" s="53"/>
      <c r="AK27" s="53"/>
      <c r="AL27" s="549">
        <f>+AH18+P27</f>
        <v>18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A28" sqref="AA28:AE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0.8</v>
      </c>
      <c r="Q27" s="586"/>
      <c r="R27" s="586"/>
      <c r="S27" s="586"/>
      <c r="T27" s="44" t="s">
        <v>38</v>
      </c>
      <c r="U27" s="64"/>
      <c r="V27" s="64"/>
      <c r="Y27" s="62" t="s">
        <v>39</v>
      </c>
      <c r="Z27" s="65"/>
      <c r="AH27" s="53"/>
      <c r="AI27" s="53"/>
      <c r="AJ27" s="53"/>
      <c r="AK27" s="53"/>
      <c r="AL27" s="549">
        <f>+AH18+P27</f>
        <v>0.8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0.8</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2049.1999999999998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2500</v>
      </c>
      <c r="E24" s="603"/>
      <c r="F24" s="603"/>
      <c r="G24" s="195" t="s">
        <v>198</v>
      </c>
      <c r="H24" s="581">
        <f>+F12</f>
        <v>2049.1999999999998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2045.1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2049.1999999999998</v>
      </c>
      <c r="Q27" s="586"/>
      <c r="R27" s="586"/>
      <c r="S27" s="586"/>
      <c r="T27" s="44" t="s">
        <v>38</v>
      </c>
      <c r="U27" s="64"/>
      <c r="V27" s="64"/>
      <c r="Y27" s="62" t="s">
        <v>39</v>
      </c>
      <c r="Z27" s="65"/>
      <c r="AH27" s="53"/>
      <c r="AI27" s="53"/>
      <c r="AJ27" s="53"/>
      <c r="AK27" s="53"/>
      <c r="AL27" s="549">
        <f>+AH18+P27</f>
        <v>2049.1999999999998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2045.1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2500</v>
      </c>
      <c r="E29" s="603"/>
      <c r="F29" s="603"/>
      <c r="G29" s="195" t="s">
        <v>198</v>
      </c>
      <c r="H29" s="581">
        <f>+AL27</f>
        <v>2049.1999999999998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2045.1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2500</v>
      </c>
      <c r="E31" s="603"/>
      <c r="F31" s="603"/>
      <c r="G31" s="195" t="s">
        <v>198</v>
      </c>
      <c r="H31" s="581">
        <f>+AS24</f>
        <v>2045.1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4.0999999999999996</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光陽機械㈱</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光陽機械㈱</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15</v>
      </c>
      <c r="I9" s="320">
        <f>IF(OR(ｳ.廃油!D24&gt;0,ｳ.廃油!D24&lt;0),ｳ.廃油!D24,IF(I$19&gt;0,"0",0))</f>
        <v>0</v>
      </c>
      <c r="J9" s="320">
        <f>IF(OR(ｴ.廃酸!$D24&gt;0,ｴ.廃酸!$D24&lt;0),ｴ.廃酸!D24,IF(J$19&gt;0,"0",0))</f>
        <v>0</v>
      </c>
      <c r="K9" s="320">
        <f>IF(OR(ｵ.廃ｱﾙｶﾘ!$D24&gt;0,ｵ.廃ｱﾙｶﾘ!$D24&lt;0),ｵ.廃ｱﾙｶﾘ!D24,IF(K$19&gt;0,"0",0))</f>
        <v>0</v>
      </c>
      <c r="L9" s="320" t="str">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2500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2515</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t="str">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t="str">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2500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2500</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2500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2500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18</v>
      </c>
      <c r="I19" s="332">
        <f t="shared" si="1"/>
        <v>0</v>
      </c>
      <c r="J19" s="332">
        <f t="shared" si="1"/>
        <v>0</v>
      </c>
      <c r="K19" s="332">
        <f t="shared" si="1"/>
        <v>0</v>
      </c>
      <c r="L19" s="332">
        <f t="shared" si="1"/>
        <v>0.8</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2049.1999999999998</v>
      </c>
      <c r="W19" s="332">
        <f t="shared" si="1"/>
        <v>0</v>
      </c>
      <c r="X19" s="332">
        <f t="shared" si="1"/>
        <v>0</v>
      </c>
      <c r="Y19" s="332">
        <f t="shared" si="1"/>
        <v>0</v>
      </c>
      <c r="Z19" s="333">
        <f t="shared" si="1"/>
        <v>0</v>
      </c>
      <c r="AA19" s="334">
        <f t="shared" ref="AA19:AA25" si="2">SUM(G19:Z19)</f>
        <v>2068</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18</v>
      </c>
      <c r="I37" s="368">
        <f t="shared" si="8"/>
        <v>0</v>
      </c>
      <c r="J37" s="368">
        <f t="shared" si="8"/>
        <v>0</v>
      </c>
      <c r="K37" s="368">
        <f t="shared" si="8"/>
        <v>0</v>
      </c>
      <c r="L37" s="368">
        <f t="shared" si="8"/>
        <v>0.8</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2049.1999999999998</v>
      </c>
      <c r="W37" s="368">
        <f t="shared" si="8"/>
        <v>0</v>
      </c>
      <c r="X37" s="368">
        <f t="shared" si="8"/>
        <v>0</v>
      </c>
      <c r="Y37" s="368">
        <f t="shared" si="8"/>
        <v>0</v>
      </c>
      <c r="Z37" s="369">
        <f t="shared" si="8"/>
        <v>0</v>
      </c>
      <c r="AA37" s="370">
        <f t="shared" si="4"/>
        <v>2068</v>
      </c>
    </row>
    <row r="38" spans="2:27" ht="24" customHeight="1" x14ac:dyDescent="0.15">
      <c r="B38" s="167"/>
      <c r="C38" s="655"/>
      <c r="D38" s="208"/>
      <c r="E38" s="206" t="s">
        <v>262</v>
      </c>
      <c r="F38" s="391"/>
      <c r="G38" s="359">
        <f t="shared" ref="G38:Z38" si="9">SUM(G39:G41)</f>
        <v>0</v>
      </c>
      <c r="H38" s="359">
        <f t="shared" si="9"/>
        <v>18</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2045.1</v>
      </c>
      <c r="W38" s="359">
        <f t="shared" si="9"/>
        <v>0</v>
      </c>
      <c r="X38" s="359">
        <f t="shared" si="9"/>
        <v>0</v>
      </c>
      <c r="Y38" s="359">
        <f t="shared" si="9"/>
        <v>0</v>
      </c>
      <c r="Z38" s="360">
        <f t="shared" si="9"/>
        <v>0</v>
      </c>
      <c r="AA38" s="361">
        <f t="shared" si="4"/>
        <v>2063.1</v>
      </c>
    </row>
    <row r="39" spans="2:27" ht="24" customHeight="1" x14ac:dyDescent="0.15">
      <c r="B39" s="167"/>
      <c r="C39" s="655"/>
      <c r="D39" s="209"/>
      <c r="E39" s="204"/>
      <c r="F39" s="202" t="s">
        <v>235</v>
      </c>
      <c r="G39" s="362">
        <f>+ｱ.燃え殻!$AA$28</f>
        <v>0</v>
      </c>
      <c r="H39" s="362">
        <f>+ｲ.汚泥!$AA$28</f>
        <v>18</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2045.1</v>
      </c>
      <c r="W39" s="362">
        <f>+ﾁ.動物のふん尿!$AA$28</f>
        <v>0</v>
      </c>
      <c r="X39" s="362">
        <f>+ﾂ.動物の死体!$AA$28</f>
        <v>0</v>
      </c>
      <c r="Y39" s="362">
        <f>+ﾃ.ばいじん!$AA$28</f>
        <v>0</v>
      </c>
      <c r="Z39" s="363">
        <f>+ﾄ.混合廃棄物その他!$AA$28</f>
        <v>0</v>
      </c>
      <c r="AA39" s="364">
        <f t="shared" si="4"/>
        <v>2063.1</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0.8</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4.0999999999999996</v>
      </c>
      <c r="W42" s="365">
        <f>+ﾁ.動物のふん尿!$R$33</f>
        <v>0</v>
      </c>
      <c r="X42" s="365">
        <f>+ﾂ.動物の死体!$R$33</f>
        <v>0</v>
      </c>
      <c r="Y42" s="365">
        <f>+ﾃ.ばいじん!$R$33</f>
        <v>0</v>
      </c>
      <c r="Z42" s="366">
        <f>+ﾄ.混合廃棄物その他!$R$33</f>
        <v>0</v>
      </c>
      <c r="AA42" s="367">
        <f>SUM(G42:Z42)</f>
        <v>4.8999999999999995</v>
      </c>
    </row>
    <row r="43" spans="2:27" ht="24" customHeight="1" x14ac:dyDescent="0.15">
      <c r="B43" s="167"/>
      <c r="C43" s="122" t="s">
        <v>237</v>
      </c>
      <c r="D43" s="660" t="s">
        <v>294</v>
      </c>
      <c r="E43" s="660"/>
      <c r="F43" s="661"/>
      <c r="G43" s="371">
        <f>+ｱ.燃え殻!$AL$27</f>
        <v>0</v>
      </c>
      <c r="H43" s="371">
        <f>+ｲ.汚泥!$AL$27</f>
        <v>18</v>
      </c>
      <c r="I43" s="371">
        <f>+ｳ.廃油!$AL$27</f>
        <v>0</v>
      </c>
      <c r="J43" s="371">
        <f>+ｴ.廃酸!$AL$27</f>
        <v>0</v>
      </c>
      <c r="K43" s="371">
        <f>+ｵ.廃ｱﾙｶﾘ!$AL$27</f>
        <v>0</v>
      </c>
      <c r="L43" s="371">
        <f>+ｶ.廃ﾌﾟﾗ類!$AL$27</f>
        <v>0.8</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2049.1999999999998</v>
      </c>
      <c r="W43" s="371">
        <f>+ﾁ.動物のふん尿!$AL$27</f>
        <v>0</v>
      </c>
      <c r="X43" s="371">
        <f>+ﾂ.動物の死体!$AL$27</f>
        <v>0</v>
      </c>
      <c r="Y43" s="371">
        <f>+ﾃ.ばいじん!$AL$27</f>
        <v>0</v>
      </c>
      <c r="Z43" s="372">
        <f>+ﾄ.混合廃棄物その他!$AL$27</f>
        <v>0</v>
      </c>
      <c r="AA43" s="373">
        <f t="shared" si="4"/>
        <v>2068</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18</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2045.1</v>
      </c>
      <c r="W45" s="377">
        <f>+ﾁ.動物のふん尿!$AS$24</f>
        <v>0</v>
      </c>
      <c r="X45" s="377">
        <f>+ﾂ.動物の死体!$AS$24</f>
        <v>0</v>
      </c>
      <c r="Y45" s="377">
        <f>+ﾃ.ばいじん!$AS$24</f>
        <v>0</v>
      </c>
      <c r="Z45" s="378">
        <f>+ﾄ.混合廃棄物その他!$AS$24</f>
        <v>0</v>
      </c>
      <c r="AA45" s="379">
        <f t="shared" si="4"/>
        <v>2063.1</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33</v>
      </c>
      <c r="I55" s="414">
        <f t="shared" si="10"/>
        <v>0</v>
      </c>
      <c r="J55" s="414">
        <f t="shared" si="10"/>
        <v>0</v>
      </c>
      <c r="K55" s="414">
        <f t="shared" si="10"/>
        <v>0</v>
      </c>
      <c r="L55" s="414">
        <f t="shared" si="10"/>
        <v>0.8</v>
      </c>
      <c r="M55" s="414">
        <f t="shared" si="10"/>
        <v>0</v>
      </c>
      <c r="N55" s="414">
        <f t="shared" si="10"/>
        <v>0</v>
      </c>
      <c r="O55" s="414">
        <f t="shared" si="10"/>
        <v>0</v>
      </c>
      <c r="P55" s="414">
        <f t="shared" si="10"/>
        <v>0</v>
      </c>
      <c r="Q55" s="414">
        <f t="shared" si="10"/>
        <v>0</v>
      </c>
      <c r="R55" s="414">
        <f t="shared" si="10"/>
        <v>0</v>
      </c>
      <c r="S55" s="414">
        <f t="shared" si="10"/>
        <v>0</v>
      </c>
      <c r="T55" s="414">
        <f t="shared" si="10"/>
        <v>0</v>
      </c>
      <c r="U55" s="414">
        <f t="shared" si="10"/>
        <v>0</v>
      </c>
      <c r="V55" s="414">
        <f t="shared" si="10"/>
        <v>4549.2</v>
      </c>
      <c r="W55" s="414">
        <f t="shared" si="10"/>
        <v>0</v>
      </c>
      <c r="X55" s="414">
        <f t="shared" si="10"/>
        <v>0</v>
      </c>
      <c r="Y55" s="414">
        <f t="shared" si="10"/>
        <v>0</v>
      </c>
      <c r="Z55" s="414">
        <f t="shared" si="10"/>
        <v>0</v>
      </c>
      <c r="AA55" s="415">
        <f>+AA9+AA19+AA20</f>
        <v>4583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4月   1日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横浜市都筑区東山田町1426番地</v>
      </c>
      <c r="K16" s="705"/>
      <c r="L16" s="706"/>
      <c r="M16" s="706"/>
      <c r="N16" s="706"/>
      <c r="O16" s="707"/>
    </row>
    <row r="17" spans="1:15" ht="26.25" customHeight="1" x14ac:dyDescent="0.15">
      <c r="C17" s="78"/>
      <c r="H17" s="23" t="s">
        <v>7</v>
      </c>
      <c r="I17" s="23"/>
      <c r="J17" s="705" t="str">
        <f>+表紙!J40</f>
        <v>光陽機械㈱　代表取締役　竹前　努</v>
      </c>
      <c r="K17" s="705"/>
      <c r="L17" s="706"/>
      <c r="M17" s="706"/>
      <c r="N17" s="706"/>
      <c r="O17" s="707"/>
    </row>
    <row r="18" spans="1:15" x14ac:dyDescent="0.15">
      <c r="C18" s="78"/>
      <c r="J18" s="21" t="s">
        <v>8</v>
      </c>
      <c r="O18" s="79"/>
    </row>
    <row r="19" spans="1:15" x14ac:dyDescent="0.15">
      <c r="C19" s="78"/>
      <c r="J19" s="24" t="s">
        <v>9</v>
      </c>
      <c r="K19" s="24"/>
      <c r="L19" s="718" t="str">
        <f>IF(+表紙!L42="","",+表紙!L42)</f>
        <v>045-591-1223</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光陽機械㈱</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2262</v>
      </c>
      <c r="N25" s="743"/>
      <c r="O25" s="744"/>
    </row>
    <row r="26" spans="1:15" ht="18" customHeight="1" x14ac:dyDescent="0.15">
      <c r="C26" s="467" t="s">
        <v>11</v>
      </c>
      <c r="D26" s="468"/>
      <c r="E26" s="469"/>
      <c r="F26" s="729" t="str">
        <f>+表紙!F49</f>
        <v>横浜市都筑区東山田町1426番地</v>
      </c>
      <c r="G26" s="730"/>
      <c r="H26" s="730"/>
      <c r="I26" s="730"/>
      <c r="J26" s="730"/>
      <c r="K26" s="730"/>
      <c r="L26" s="126" t="s">
        <v>172</v>
      </c>
      <c r="M26" s="223"/>
      <c r="N26" s="733" t="str">
        <f>IF(+表紙!N49="","",+表紙!N49)</f>
        <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土木工事業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263</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8</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2515</v>
      </c>
      <c r="I40" s="241" t="s">
        <v>4</v>
      </c>
      <c r="J40" s="447" t="s">
        <v>324</v>
      </c>
      <c r="K40" s="448"/>
      <c r="L40" s="449"/>
      <c r="M40" s="746">
        <f>+表紙!M63</f>
        <v>2500</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2500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2024-09-05T05:07:47Z</dcterms:modified>
</cp:coreProperties>
</file>