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8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G32" i="94"/>
  <c r="G31" i="94" s="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<sst xmlns="http://schemas.openxmlformats.org/spreadsheetml/2006/main" count="3276" uniqueCount="460">
  <si>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</si>
  <si>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</si>
  <si>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</si>
  <si>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</si>
  <si>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</si>
  <si>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</si>
  <si>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</si>
  <si>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</si>
  <si>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</si>
  <si>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</si>
  <si>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</si>
  <si>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</si>
  <si>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</si>
  <si>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</si>
  <si>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</si>
  <si>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</si>
  <si>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</si>
  <si>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</si>
  <si>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</si>
  <si>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</si>
  <si>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</si>
  <si>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</si>
  <si>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</si>
  <si>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</si>
  <si>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</si>
  <si>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</si>
  <si>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</si>
  <si>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</si>
  <si>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</si>
  <si>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</si>
  <si>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</si>
  <si>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</si>
  <si>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</si>
  <si>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</si>
  <si>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</si>
  <si>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</si>
  <si>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</si>
  <si>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</si>
  <si>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</si>
  <si>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</si>
  <si>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</si>
  <si>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</si>
  <si>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</si>
  <si>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</si>
  <si>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</si>
  <si>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</si>
  <si>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</si>
  <si>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</si>
  <si>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</si>
  <si>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</si>
  <si>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</si>
  <si>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</si>
  <si>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</si>
  <si>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</si>
  <si>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</si>
  <si>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</si>
  <si>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</si>
  <si>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</si>
  <si>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</si>
  <si>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</si>
  <si>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</si>
  <si>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</si>
  <si>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</si>
  <si>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</si>
  <si>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</si>
  <si>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</si>
  <si>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</si>
  <si>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</si>
  <si>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</si>
  <si>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</si>
  <si>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</si>
  <si>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</si>
  <si>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</si>
  <si>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</si>
  <si>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</si>
  <si>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</si>
  <si>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</si>
  <si>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</si>
  <si>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</si>
  <si>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</si>
  <si>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</si>
  <si>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</si>
  <si>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</si>
  <si>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</si>
  <si>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</si>
  <si>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</si>
  <si>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</si>
  <si>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</si>
  <si>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</si>
  <si>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</si>
  <si>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</si>
  <si>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</si>
  <si>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</si>
  <si>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</si>
  <si>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</si>
  <si>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</si>
  <si>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</si>
  <si>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</si>
  <si>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</si>
  <si>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</si>
  <si>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</si>
  <si>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</si>
  <si>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</si>
  <si>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</si>
  <si>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</si>
  <si>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</si>
  <si>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</si>
  <si>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</si>
  <si>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</si>
  <si>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</si>
  <si>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</si>
  <si>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</si>
  <si>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</si>
  <si>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</si>
  <si>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</si>
  <si>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</si>
  <si>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</si>
  <si>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</si>
  <si>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</si>
  <si>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</si>
  <si>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</si>
  <si>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</si>
  <si>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</si>
  <si>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</si>
  <si>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</si>
  <si>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</si>
  <si>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</si>
  <si>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</si>
  <si>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</si>
  <si>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</si>
  <si>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</si>
  <si>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</si>
  <si>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</si>
  <si>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</si>
  <si>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</si>
  <si>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</si>
  <si>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</si>
  <si>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</si>
  <si>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</si>
  <si>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</si>
  <si>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</si>
  <si>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</si>
  <si>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</si>
  <si>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</si>
  <si>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</si>
  <si>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</si>
  <si>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</si>
  <si>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</si>
  <si>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</si>
  <si>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</si>
  <si>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</si>
  <si>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</si>
  <si>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</si>
  <si>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</si>
  <si>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</si>
  <si>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</si>
  <si>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</si>
  <si>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</si>
  <si>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</si>
  <si>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</si>
  <si>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</si>
  <si>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</si>
  <si>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</si>
  <si>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</si>
  <si>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</si>
  <si>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</si>
  <si>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</si>
  <si>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</si>
  <si>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</si>
  <si>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</si>
  <si>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</si>
  <si>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</si>
  <si>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</si>
  <si>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</si>
  <si>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</si>
  <si>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</si>
  <si>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</si>
  <si>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</si>
  <si>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</si>
  <si>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</si>
  <si>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</si>
  <si>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</si>
  <si>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</si>
  <si>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</si>
  <si>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</si>
  <si>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</si>
  <si>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</si>
  <si>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</si>
  <si>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</si>
  <si>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</si>
  <si>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</si>
  <si>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</si>
  <si>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</si>
  <si>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</si>
  <si>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</si>
  <si>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</si>
  <si>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</si>
  <si>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</si>
  <si>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</si>
  <si>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</si>
  <si>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</si>
  <si>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</si>
  <si>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</si>
  <si>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</si>
  <si>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</si>
  <si>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</si>
  <si>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</si>
  <si>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</si>
  <si>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</si>
  <si>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</si>
  <si>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</si>
  <si>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</si>
  <si>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</si>
  <si>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</si>
  <si>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</si>
  <si>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</si>
  <si>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</si>
  <si>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</si>
  <si>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</si>
  <si>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</si>
  <si>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</si>
  <si>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</si>
  <si>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</si>
  <si>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</si>
  <si>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</si>
  <si>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</si>
  <si>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</si>
  <si>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</si>
  <si>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</si>
  <si>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</si>
  <si>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</si>
  <si>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</si>
  <si>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</si>
  <si>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</si>
  <si>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</si>
  <si>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</si>
  <si>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</si>
  <si>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</si>
  <si>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</si>
  <si>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</si>
  <si>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</si>
  <si>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</si>
  <si>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</si>
  <si>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</si>
  <si>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</si>
  <si>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</si>
  <si>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</si>
  <si>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</si>
  <si>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</si>
  <si>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</si>
  <si>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</si>
  <si>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</si>
  <si>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</si>
  <si>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</si>
  <si>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</si>
  <si>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</si>
  <si>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</si>
  <si>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</si>
  <si>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</si>
  <si>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</si>
  <si>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</si>
  <si>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</si>
  <si>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</si>
  <si>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</si>
  <si>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</si>
  <si>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</si>
  <si>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</si>
  <si>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</si>
  <si>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</si>
  <si>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</si>
  <si>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</si>
  <si>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</si>
  <si>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</si>
  <si>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</si>
  <si>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</si>
  <si>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</si>
  <si>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</si>
  <si>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</si>
  <si>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</si>
  <si>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</si>
  <si>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</si>
  <si>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</si>
  <si>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</si>
  <si>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</si>
  <si>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</si>
  <si>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</si>
  <si>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</si>
  <si>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</si>
  <si>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</si>
  <si>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</si>
  <si>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</si>
  <si>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</si>
  <si>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</si>
  <si>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</si>
  <si>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</si>
  <si>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</si>
  <si>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</si>
  <si>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</si>
  <si>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</si>
  <si>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</si>
  <si>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</si>
  <si>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</si>
  <si>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</si>
  <si>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</si>
  <si>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</si>
  <si>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</si>
  <si>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</si>
  <si>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</si>
  <si>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</si>
  <si>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</si>
  <si>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</si>
  <si>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</si>
  <si>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</si>
  <si>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</si>
  <si>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</si>
  <si>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</si>
  <si>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</si>
  <si>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</si>
  <si>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</si>
  <si>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</si>
  <si>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</si>
  <si>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</si>
  <si>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</si>
  <si>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</si>
  <si>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</si>
  <si>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</si>
  <si>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</si>
  <si>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</si>
  <si>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</si>
  <si>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</si>
  <si>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</si>
  <si>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</si>
  <si>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</si>
  <si>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</si>
  <si>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</si>
  <si>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</si>
  <si>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</si>
  <si>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</si>
  <si>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</si>
  <si>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</si>
  <si>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</si>
  <si>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</si>
  <si>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</si>
  <si>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</si>
  <si>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</si>
  <si>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</si>
  <si>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</si>
  <si>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</si>
  <si>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</si>
  <si>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</si>
  <si>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</si>
  <si>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</si>
  <si>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</si>
  <si>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</si>
  <si>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</si>
  <si>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</si>
  <si>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</si>
  <si>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</si>
  <si>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</si>
  <si>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</si>
  <si>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</si>
  <si>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</si>
  <si>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</si>
  <si>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</si>
  <si>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</si>
  <si>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</si>
  <si>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</si>
  <si>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</si>
  <si>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</si>
  <si>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</si>
  <si>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</si>
  <si>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</si>
  <si>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</si>
  <si>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</si>
  <si>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</si>
  <si>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</si>
  <si>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</si>
  <si>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</si>
  <si>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</si>
  <si>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</si>
  <si>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</si>
  <si>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</si>
  <si>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</si>
  <si>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</si>
  <si>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</si>
  <si>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</si>
  <si>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</si>
  <si>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</si>
  <si>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</si>
  <si>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</si>
  <si>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</si>
  <si>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</si>
  <si>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</si>
  <si>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</si>
  <si>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</si>
  <si>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</si>
  <si>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</si>
  <si>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</si>
  <si>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</si>
  <si>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</si>
  <si>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</si>
  <si>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</si>
  <si>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</si>
  <si>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</si>
  <si>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</si>
  <si>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</si>
  <si>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</si>
  <si>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</si>
  <si>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</si>
  <si>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</si>
  <si>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</si>
  <si>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</si>
  <si>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</si>
  <si>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</si>
  <si>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</si>
  <si>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</si>
  <si>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</si>
  <si>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</si>
  <si>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</si>
  <si>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</si>
  <si>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</si>
  <si>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</si>
  <si>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</si>
  <si>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</si>
  <si>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</si>
  <si>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</si>
  <si>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</si>
  <si>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</si>
  <si>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</si>
  <si>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</si>
  <si>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</si>
  <si>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</si>
  <si>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</si>
  <si>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</si>
  <si>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</si>
  <si>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</si>
  <si>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</si>
  <si>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</si>
  <si>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</si>
  <si>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</si>
  <si>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</si>
  <si>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</si>
  <si>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</si>
  <si>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</si>
  <si>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</si>
  <si>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</si>
  <si>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</si>
  <si>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</si>
  <si>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</si>
  <si>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</si>
  <si>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</si>
  <si>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</si>
  <si>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</si>
  <si>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横浜市西区戸部本町36-3</t>
    <phoneticPr fontId="3"/>
  </si>
  <si>
    <t>株式会社紅梅組　
代表取締役　佐々木 利文</t>
    <phoneticPr fontId="3"/>
  </si>
  <si>
    <t>045-322-6106</t>
    <phoneticPr fontId="3"/>
  </si>
  <si>
    <t>株式会社紅梅組</t>
    <phoneticPr fontId="3"/>
  </si>
  <si>
    <t>3：建設業</t>
    <phoneticPr fontId="3"/>
  </si>
  <si>
    <t>59名</t>
    <phoneticPr fontId="3"/>
  </si>
  <si>
    <t>令和6年6月12日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</si>
</sst>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S40" sqref="S4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459</v>
      </c>
      <c r="M34" s="475"/>
      <c r="N34" s="475"/>
      <c r="O34" s="476"/>
      <c r="Q34" s="20"/>
      <c r="R34" s="20"/>
      <c r="S34" s="20"/>
    </row>
    <row r="35" spans="1:19" ht="11.25" customHeight="1" x14ac:dyDescent="0.15">
      <c r="C35" s="78"/>
      <c r="O35" s="80"/>
      <c r="Q35" s="20"/>
      <c r="R35" s="20"/>
      <c r="S35" s="20"/>
    </row>
    <row r="36" spans="1:19" ht="13.5" x14ac:dyDescent="0.15">
      <c r="C36" s="442" t="s">
        <v>452</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2295</v>
      </c>
      <c r="N48" s="481"/>
      <c r="O48" s="482"/>
    </row>
    <row r="49" spans="3:21" ht="18" customHeight="1" x14ac:dyDescent="0.15">
      <c r="C49" s="431" t="s">
        <v>11</v>
      </c>
      <c r="D49" s="463"/>
      <c r="E49" s="464"/>
      <c r="F49" s="450" t="s">
        <v>453</v>
      </c>
      <c r="G49" s="451"/>
      <c r="H49" s="451"/>
      <c r="I49" s="451"/>
      <c r="J49" s="451"/>
      <c r="K49" s="451"/>
      <c r="L49" s="126" t="s">
        <v>172</v>
      </c>
      <c r="M49" s="394"/>
      <c r="N49" s="483" t="s">
        <v>455</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3620</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458</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5307.3</v>
      </c>
      <c r="I63" s="241" t="s">
        <v>4</v>
      </c>
      <c r="J63" s="499" t="s">
        <v>324</v>
      </c>
      <c r="K63" s="500"/>
      <c r="L63" s="501"/>
      <c r="M63" s="497">
        <f>+別紙!AA14</f>
        <v>5307.3</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1691.2</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4152.3</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f>+別紙!AA18</f>
        <v>9</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株式会社紅梅組</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513.70000000000005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810.4</v>
      </c>
      <c r="E24" s="558"/>
      <c r="F24" s="558"/>
      <c r="G24" s="195" t="s">
        <v>198</v>
      </c>
      <c r="H24" s="547">
        <f>+F12</f>
        <v>513.70000000000005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513.70000000000005</v>
      </c>
      <c r="Q27" s="607"/>
      <c r="R27" s="607"/>
      <c r="S27" s="607"/>
      <c r="T27" s="44" t="s">
        <v>38</v>
      </c>
      <c r="U27" s="64"/>
      <c r="V27" s="64"/>
      <c r="Y27" s="62" t="s">
        <v>39</v>
      </c>
      <c r="Z27" s="65"/>
      <c r="AH27" s="53"/>
      <c r="AI27" s="53"/>
      <c r="AJ27" s="53"/>
      <c r="AK27" s="53"/>
      <c r="AL27" s="577">
        <f>+AH18+P27</f>
        <v>513.70000000000005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810.4</v>
      </c>
      <c r="E29" s="558"/>
      <c r="F29" s="558"/>
      <c r="G29" s="195" t="s">
        <v>198</v>
      </c>
      <c r="H29" s="547">
        <f>+AL27</f>
        <v>513.70000000000005</v>
      </c>
      <c r="I29" s="548"/>
      <c r="J29" s="195" t="s">
        <v>198</v>
      </c>
      <c r="M29" s="556"/>
      <c r="P29" s="56"/>
      <c r="Q29" s="144"/>
      <c r="R29" s="51" t="s">
        <v>183</v>
      </c>
      <c r="S29" s="602" t="s">
        <v>33</v>
      </c>
      <c r="T29" s="605"/>
      <c r="U29" s="605"/>
      <c r="V29" s="606"/>
      <c r="W29" s="48"/>
      <c r="X29" s="66"/>
      <c r="Y29" s="562" t="s">
        <v>258</v>
      </c>
      <c r="Z29" s="563"/>
      <c r="AA29" s="603">
        <v>513.70000000000005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132.69999999999999</v>
      </c>
      <c r="E30" s="558"/>
      <c r="F30" s="558"/>
      <c r="G30" s="195" t="s">
        <v>198</v>
      </c>
      <c r="H30" s="547">
        <f>+AL30</f>
        <v>232.1</v>
      </c>
      <c r="I30" s="548"/>
      <c r="J30" s="195" t="s">
        <v>198</v>
      </c>
      <c r="M30" s="556"/>
      <c r="P30" s="56"/>
      <c r="R30" s="561">
        <f>+ROUND(AA28,1)+ROUND(AA29,1)+ROUND(AA30,1)</f>
        <v>513.70000000000005</v>
      </c>
      <c r="S30" s="607"/>
      <c r="T30" s="607"/>
      <c r="U30" s="607"/>
      <c r="V30" s="44" t="s">
        <v>16</v>
      </c>
      <c r="Y30" s="562" t="s">
        <v>186</v>
      </c>
      <c r="Z30" s="563"/>
      <c r="AA30" s="603"/>
      <c r="AB30" s="604"/>
      <c r="AC30" s="604"/>
      <c r="AD30" s="604"/>
      <c r="AE30" s="604"/>
      <c r="AF30" s="44" t="s">
        <v>13</v>
      </c>
      <c r="AL30" s="580">
        <v>232.1</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28.5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61.7</v>
      </c>
      <c r="E24" s="558"/>
      <c r="F24" s="558"/>
      <c r="G24" s="195" t="s">
        <v>198</v>
      </c>
      <c r="H24" s="547">
        <f>+F12</f>
        <v>28.5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28.5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28.5</v>
      </c>
      <c r="Q27" s="607"/>
      <c r="R27" s="607"/>
      <c r="S27" s="607"/>
      <c r="T27" s="44" t="s">
        <v>38</v>
      </c>
      <c r="U27" s="64"/>
      <c r="V27" s="64"/>
      <c r="Y27" s="62" t="s">
        <v>39</v>
      </c>
      <c r="Z27" s="65"/>
      <c r="AH27" s="53"/>
      <c r="AI27" s="53"/>
      <c r="AJ27" s="53"/>
      <c r="AK27" s="53"/>
      <c r="AL27" s="577">
        <f>+AH18+P27</f>
        <v>28.5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28.5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61.7</v>
      </c>
      <c r="E29" s="558"/>
      <c r="F29" s="558"/>
      <c r="G29" s="195" t="s">
        <v>198</v>
      </c>
      <c r="H29" s="547">
        <f>+AL27</f>
        <v>28.5</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61.7</v>
      </c>
      <c r="E30" s="558"/>
      <c r="F30" s="558"/>
      <c r="G30" s="195" t="s">
        <v>198</v>
      </c>
      <c r="H30" s="547">
        <f>+AL30</f>
        <v>28.5</v>
      </c>
      <c r="I30" s="548"/>
      <c r="J30" s="195" t="s">
        <v>198</v>
      </c>
      <c r="M30" s="556"/>
      <c r="P30" s="56"/>
      <c r="R30" s="561">
        <f>+ROUND(AA28,1)+ROUND(AA29,1)+ROUND(AA30,1)</f>
        <v>28.5</v>
      </c>
      <c r="S30" s="607"/>
      <c r="T30" s="607"/>
      <c r="U30" s="607"/>
      <c r="V30" s="44" t="s">
        <v>16</v>
      </c>
      <c r="Y30" s="562" t="s">
        <v>186</v>
      </c>
      <c r="Z30" s="563"/>
      <c r="AA30" s="603"/>
      <c r="AB30" s="604"/>
      <c r="AC30" s="604"/>
      <c r="AD30" s="604"/>
      <c r="AE30" s="604"/>
      <c r="AF30" s="44" t="s">
        <v>13</v>
      </c>
      <c r="AL30" s="580">
        <v>28.5</v>
      </c>
      <c r="AM30" s="581"/>
      <c r="AN30" s="581"/>
      <c r="AO30" s="581"/>
      <c r="AP30" s="52" t="s">
        <v>13</v>
      </c>
      <c r="AS30" s="599"/>
      <c r="AT30" s="596"/>
      <c r="AU30" s="596"/>
      <c r="AV30" s="597"/>
      <c r="AW30" s="413"/>
    </row>
    <row r="31" spans="2:49" ht="27" customHeight="1" thickTop="1" thickBot="1" x14ac:dyDescent="0.2">
      <c r="B31" s="534" t="s">
        <v>226</v>
      </c>
      <c r="C31" s="535"/>
      <c r="D31" s="558">
        <v>59.6</v>
      </c>
      <c r="E31" s="558"/>
      <c r="F31" s="558"/>
      <c r="G31" s="195" t="s">
        <v>198</v>
      </c>
      <c r="H31" s="547">
        <f>+AS24</f>
        <v>28.5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56.4</v>
      </c>
      <c r="E24" s="558"/>
      <c r="F24" s="558"/>
      <c r="G24" s="195" t="s">
        <v>198</v>
      </c>
      <c r="H24" s="547">
        <f>+F12</f>
        <v>45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45</v>
      </c>
      <c r="Q27" s="607"/>
      <c r="R27" s="607"/>
      <c r="S27" s="607"/>
      <c r="T27" s="44" t="s">
        <v>38</v>
      </c>
      <c r="U27" s="64"/>
      <c r="V27" s="64"/>
      <c r="Y27" s="62" t="s">
        <v>39</v>
      </c>
      <c r="Z27" s="65"/>
      <c r="AH27" s="53"/>
      <c r="AI27" s="53"/>
      <c r="AJ27" s="53"/>
      <c r="AK27" s="53"/>
      <c r="AL27" s="577">
        <f>+AH18+P27</f>
        <v>45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56.4</v>
      </c>
      <c r="E29" s="558"/>
      <c r="F29" s="558"/>
      <c r="G29" s="195" t="s">
        <v>198</v>
      </c>
      <c r="H29" s="547">
        <f>+AL27</f>
        <v>45</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56.4</v>
      </c>
      <c r="E30" s="558"/>
      <c r="F30" s="558"/>
      <c r="G30" s="195" t="s">
        <v>198</v>
      </c>
      <c r="H30" s="547">
        <f>+AL30</f>
        <v>45</v>
      </c>
      <c r="I30" s="548"/>
      <c r="J30" s="195" t="s">
        <v>198</v>
      </c>
      <c r="M30" s="556"/>
      <c r="P30" s="56"/>
      <c r="R30" s="561">
        <f>+ROUND(AA28,1)+ROUND(AA29,1)+ROUND(AA30,1)</f>
        <v>45</v>
      </c>
      <c r="S30" s="607"/>
      <c r="T30" s="607"/>
      <c r="U30" s="607"/>
      <c r="V30" s="44" t="s">
        <v>16</v>
      </c>
      <c r="Y30" s="562" t="s">
        <v>186</v>
      </c>
      <c r="Z30" s="563"/>
      <c r="AA30" s="603"/>
      <c r="AB30" s="604"/>
      <c r="AC30" s="604"/>
      <c r="AD30" s="604"/>
      <c r="AE30" s="604"/>
      <c r="AF30" s="44" t="s">
        <v>13</v>
      </c>
      <c r="AL30" s="580">
        <v>45</v>
      </c>
      <c r="AM30" s="581"/>
      <c r="AN30" s="581"/>
      <c r="AO30" s="581"/>
      <c r="AP30" s="52" t="s">
        <v>13</v>
      </c>
      <c r="AS30" s="599"/>
      <c r="AT30" s="596"/>
      <c r="AU30" s="596"/>
      <c r="AV30" s="597"/>
      <c r="AW30" s="413"/>
    </row>
    <row r="31" spans="2:49" ht="27" customHeight="1" thickTop="1" thickBot="1" x14ac:dyDescent="0.2">
      <c r="B31" s="534" t="s">
        <v>226</v>
      </c>
      <c r="C31" s="535"/>
      <c r="D31" s="558">
        <v>56.4</v>
      </c>
      <c r="E31" s="558"/>
      <c r="F31" s="558"/>
      <c r="G31" s="195" t="s">
        <v>198</v>
      </c>
      <c r="H31" s="547">
        <f>+AS24</f>
        <v>45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127.7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153.1</v>
      </c>
      <c r="E24" s="558"/>
      <c r="F24" s="558"/>
      <c r="G24" s="195" t="s">
        <v>198</v>
      </c>
      <c r="H24" s="547">
        <f>+F12</f>
        <v>127.7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52.3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127.7</v>
      </c>
      <c r="Q27" s="607"/>
      <c r="R27" s="607"/>
      <c r="S27" s="607"/>
      <c r="T27" s="44" t="s">
        <v>38</v>
      </c>
      <c r="U27" s="64"/>
      <c r="V27" s="64"/>
      <c r="Y27" s="62" t="s">
        <v>39</v>
      </c>
      <c r="Z27" s="65"/>
      <c r="AH27" s="53"/>
      <c r="AI27" s="53"/>
      <c r="AJ27" s="53"/>
      <c r="AK27" s="53"/>
      <c r="AL27" s="577">
        <f>+AH18+P27</f>
        <v>127.7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52.3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153.1</v>
      </c>
      <c r="E29" s="558"/>
      <c r="F29" s="558"/>
      <c r="G29" s="195" t="s">
        <v>198</v>
      </c>
      <c r="H29" s="547">
        <f>+AL27</f>
        <v>127.7</v>
      </c>
      <c r="I29" s="548"/>
      <c r="J29" s="195" t="s">
        <v>198</v>
      </c>
      <c r="M29" s="556"/>
      <c r="P29" s="56"/>
      <c r="Q29" s="144"/>
      <c r="R29" s="51" t="s">
        <v>183</v>
      </c>
      <c r="S29" s="602" t="s">
        <v>33</v>
      </c>
      <c r="T29" s="605"/>
      <c r="U29" s="605"/>
      <c r="V29" s="606"/>
      <c r="W29" s="48"/>
      <c r="X29" s="66"/>
      <c r="Y29" s="562" t="s">
        <v>258</v>
      </c>
      <c r="Z29" s="563"/>
      <c r="AA29" s="603">
        <v>75.400000000000006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145.19999999999999</v>
      </c>
      <c r="E30" s="558"/>
      <c r="F30" s="558"/>
      <c r="G30" s="195" t="s">
        <v>198</v>
      </c>
      <c r="H30" s="547">
        <f>+AL30</f>
        <v>59.5</v>
      </c>
      <c r="I30" s="548"/>
      <c r="J30" s="195" t="s">
        <v>198</v>
      </c>
      <c r="M30" s="556"/>
      <c r="P30" s="56"/>
      <c r="R30" s="561">
        <f>+ROUND(AA28,1)+ROUND(AA29,1)+ROUND(AA30,1)</f>
        <v>127.7</v>
      </c>
      <c r="S30" s="607"/>
      <c r="T30" s="607"/>
      <c r="U30" s="607"/>
      <c r="V30" s="44" t="s">
        <v>16</v>
      </c>
      <c r="Y30" s="562" t="s">
        <v>186</v>
      </c>
      <c r="Z30" s="563"/>
      <c r="AA30" s="603"/>
      <c r="AB30" s="604"/>
      <c r="AC30" s="604"/>
      <c r="AD30" s="604"/>
      <c r="AE30" s="604"/>
      <c r="AF30" s="44" t="s">
        <v>13</v>
      </c>
      <c r="AL30" s="580">
        <v>59.5</v>
      </c>
      <c r="AM30" s="581"/>
      <c r="AN30" s="581"/>
      <c r="AO30" s="581"/>
      <c r="AP30" s="52" t="s">
        <v>13</v>
      </c>
      <c r="AS30" s="599"/>
      <c r="AT30" s="596"/>
      <c r="AU30" s="596"/>
      <c r="AV30" s="597"/>
      <c r="AW30" s="413"/>
    </row>
    <row r="31" spans="2:49" ht="27" customHeight="1" thickTop="1" thickBot="1" x14ac:dyDescent="0.2">
      <c r="B31" s="534" t="s">
        <v>226</v>
      </c>
      <c r="C31" s="535"/>
      <c r="D31" s="558">
        <v>131.30000000000001</v>
      </c>
      <c r="E31" s="558"/>
      <c r="F31" s="558"/>
      <c r="G31" s="195" t="s">
        <v>198</v>
      </c>
      <c r="H31" s="547">
        <f>+AS24</f>
        <v>52.3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7.9</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7.9</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7.9</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7.9</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34</v>
      </c>
      <c r="E24" s="558"/>
      <c r="F24" s="558"/>
      <c r="G24" s="195" t="s">
        <v>198</v>
      </c>
      <c r="H24" s="547">
        <f>+F12</f>
        <v>15.3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15.3</v>
      </c>
      <c r="Q27" s="607"/>
      <c r="R27" s="607"/>
      <c r="S27" s="607"/>
      <c r="T27" s="44" t="s">
        <v>38</v>
      </c>
      <c r="U27" s="64"/>
      <c r="V27" s="64"/>
      <c r="Y27" s="62" t="s">
        <v>39</v>
      </c>
      <c r="Z27" s="65"/>
      <c r="AH27" s="53"/>
      <c r="AI27" s="53"/>
      <c r="AJ27" s="53"/>
      <c r="AK27" s="53"/>
      <c r="AL27" s="577">
        <f>+AH18+P27</f>
        <v>15.3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34</v>
      </c>
      <c r="E29" s="558"/>
      <c r="F29" s="558"/>
      <c r="G29" s="195" t="s">
        <v>198</v>
      </c>
      <c r="H29" s="547">
        <f>+AL27</f>
        <v>15.3</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22.6</v>
      </c>
      <c r="E30" s="558"/>
      <c r="F30" s="558"/>
      <c r="G30" s="195" t="s">
        <v>198</v>
      </c>
      <c r="H30" s="547">
        <f>+AL30</f>
        <v>15.3</v>
      </c>
      <c r="I30" s="548"/>
      <c r="J30" s="195" t="s">
        <v>198</v>
      </c>
      <c r="M30" s="556"/>
      <c r="P30" s="56"/>
      <c r="R30" s="561">
        <f>+ROUND(AA28,1)+ROUND(AA29,1)+ROUND(AA30,1)</f>
        <v>15.3</v>
      </c>
      <c r="S30" s="607"/>
      <c r="T30" s="607"/>
      <c r="U30" s="607"/>
      <c r="V30" s="44" t="s">
        <v>16</v>
      </c>
      <c r="Y30" s="562" t="s">
        <v>186</v>
      </c>
      <c r="Z30" s="563"/>
      <c r="AA30" s="603"/>
      <c r="AB30" s="604"/>
      <c r="AC30" s="604"/>
      <c r="AD30" s="604"/>
      <c r="AE30" s="604"/>
      <c r="AF30" s="44" t="s">
        <v>13</v>
      </c>
      <c r="AL30" s="580">
        <v>15.3</v>
      </c>
      <c r="AM30" s="581"/>
      <c r="AN30" s="581"/>
      <c r="AO30" s="581"/>
      <c r="AP30" s="52" t="s">
        <v>13</v>
      </c>
      <c r="AS30" s="599"/>
      <c r="AT30" s="596"/>
      <c r="AU30" s="596"/>
      <c r="AV30" s="597"/>
      <c r="AW30" s="413"/>
    </row>
    <row r="31" spans="2:49" ht="27" customHeight="1" thickTop="1" thickBot="1" x14ac:dyDescent="0.2">
      <c r="B31" s="534" t="s">
        <v>226</v>
      </c>
      <c r="C31" s="535"/>
      <c r="D31" s="558">
        <v>34</v>
      </c>
      <c r="E31" s="558"/>
      <c r="F31" s="558"/>
      <c r="G31" s="195" t="s">
        <v>198</v>
      </c>
      <c r="H31" s="547">
        <f>+AS24</f>
        <v>15.3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34.5</v>
      </c>
      <c r="E24" s="558"/>
      <c r="F24" s="558"/>
      <c r="G24" s="195" t="s">
        <v>198</v>
      </c>
      <c r="H24" s="547">
        <f>+F12</f>
        <v>15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v>
      </c>
      <c r="Q27" s="607"/>
      <c r="R27" s="607"/>
      <c r="S27" s="607"/>
      <c r="T27" s="44" t="s">
        <v>38</v>
      </c>
      <c r="U27" s="64"/>
      <c r="V27" s="64"/>
      <c r="Y27" s="62" t="s">
        <v>39</v>
      </c>
      <c r="Z27" s="65"/>
      <c r="AH27" s="53"/>
      <c r="AI27" s="53"/>
      <c r="AJ27" s="53"/>
      <c r="AK27" s="53"/>
      <c r="AL27" s="577">
        <f>+AH18+P27</f>
        <v>15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34.5</v>
      </c>
      <c r="E29" s="558"/>
      <c r="F29" s="558"/>
      <c r="G29" s="195" t="s">
        <v>198</v>
      </c>
      <c r="H29" s="547">
        <f>+AL27</f>
        <v>15</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32.700000000000003</v>
      </c>
      <c r="E30" s="558"/>
      <c r="F30" s="558"/>
      <c r="G30" s="195" t="s">
        <v>198</v>
      </c>
      <c r="H30" s="547">
        <f>+AL30</f>
        <v>15</v>
      </c>
      <c r="I30" s="548"/>
      <c r="J30" s="195" t="s">
        <v>198</v>
      </c>
      <c r="M30" s="556"/>
      <c r="P30" s="56"/>
      <c r="R30" s="561">
        <f>+ROUND(AA28,1)+ROUND(AA29,1)+ROUND(AA30,1)</f>
        <v>15</v>
      </c>
      <c r="S30" s="607"/>
      <c r="T30" s="607"/>
      <c r="U30" s="607"/>
      <c r="V30" s="44" t="s">
        <v>16</v>
      </c>
      <c r="Y30" s="562" t="s">
        <v>186</v>
      </c>
      <c r="Z30" s="563"/>
      <c r="AA30" s="603"/>
      <c r="AB30" s="604"/>
      <c r="AC30" s="604"/>
      <c r="AD30" s="604"/>
      <c r="AE30" s="604"/>
      <c r="AF30" s="44" t="s">
        <v>13</v>
      </c>
      <c r="AL30" s="580">
        <v>15</v>
      </c>
      <c r="AM30" s="581"/>
      <c r="AN30" s="581"/>
      <c r="AO30" s="581"/>
      <c r="AP30" s="52" t="s">
        <v>13</v>
      </c>
      <c r="AS30" s="599"/>
      <c r="AT30" s="596"/>
      <c r="AU30" s="596"/>
      <c r="AV30" s="597"/>
      <c r="AW30" s="413"/>
    </row>
    <row r="31" spans="2:49" ht="27" customHeight="1" thickTop="1" thickBot="1" x14ac:dyDescent="0.2">
      <c r="B31" s="534" t="s">
        <v>226</v>
      </c>
      <c r="C31" s="535"/>
      <c r="D31" s="558">
        <v>32.700000000000003</v>
      </c>
      <c r="E31" s="558"/>
      <c r="F31" s="558"/>
      <c r="G31" s="195" t="s">
        <v>198</v>
      </c>
      <c r="H31" s="547">
        <f>+AS24</f>
        <v>15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825.4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3970.5</v>
      </c>
      <c r="E24" s="558"/>
      <c r="F24" s="558"/>
      <c r="G24" s="195" t="s">
        <v>198</v>
      </c>
      <c r="H24" s="547">
        <f>+F12</f>
        <v>825.4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445.7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825.4</v>
      </c>
      <c r="Q27" s="607"/>
      <c r="R27" s="607"/>
      <c r="S27" s="607"/>
      <c r="T27" s="44" t="s">
        <v>38</v>
      </c>
      <c r="U27" s="64"/>
      <c r="V27" s="64"/>
      <c r="Y27" s="62" t="s">
        <v>39</v>
      </c>
      <c r="Z27" s="65"/>
      <c r="AH27" s="53"/>
      <c r="AI27" s="53"/>
      <c r="AJ27" s="53"/>
      <c r="AK27" s="53"/>
      <c r="AL27" s="577">
        <f>+AH18+P27</f>
        <v>825.4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445.7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3970.5</v>
      </c>
      <c r="E29" s="558"/>
      <c r="F29" s="558"/>
      <c r="G29" s="195" t="s">
        <v>198</v>
      </c>
      <c r="H29" s="547">
        <f>+AL27</f>
        <v>825.4</v>
      </c>
      <c r="I29" s="548"/>
      <c r="J29" s="195" t="s">
        <v>198</v>
      </c>
      <c r="M29" s="556"/>
      <c r="P29" s="56"/>
      <c r="Q29" s="144"/>
      <c r="R29" s="51" t="s">
        <v>183</v>
      </c>
      <c r="S29" s="602" t="s">
        <v>33</v>
      </c>
      <c r="T29" s="605"/>
      <c r="U29" s="605"/>
      <c r="V29" s="606"/>
      <c r="W29" s="48"/>
      <c r="X29" s="66"/>
      <c r="Y29" s="562" t="s">
        <v>258</v>
      </c>
      <c r="Z29" s="563"/>
      <c r="AA29" s="603">
        <v>379.7</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1078.7</v>
      </c>
      <c r="E30" s="558"/>
      <c r="F30" s="558"/>
      <c r="G30" s="195" t="s">
        <v>198</v>
      </c>
      <c r="H30" s="547">
        <f>+AL30</f>
        <v>418.9</v>
      </c>
      <c r="I30" s="548"/>
      <c r="J30" s="195" t="s">
        <v>198</v>
      </c>
      <c r="M30" s="556"/>
      <c r="P30" s="56"/>
      <c r="R30" s="561">
        <f>+ROUND(AA28,1)+ROUND(AA29,1)+ROUND(AA30,1)</f>
        <v>825.4</v>
      </c>
      <c r="S30" s="607"/>
      <c r="T30" s="607"/>
      <c r="U30" s="607"/>
      <c r="V30" s="44" t="s">
        <v>16</v>
      </c>
      <c r="Y30" s="562" t="s">
        <v>186</v>
      </c>
      <c r="Z30" s="563"/>
      <c r="AA30" s="603"/>
      <c r="AB30" s="604"/>
      <c r="AC30" s="604"/>
      <c r="AD30" s="604"/>
      <c r="AE30" s="604"/>
      <c r="AF30" s="44" t="s">
        <v>13</v>
      </c>
      <c r="AL30" s="580">
        <v>418.9</v>
      </c>
      <c r="AM30" s="581"/>
      <c r="AN30" s="581"/>
      <c r="AO30" s="581"/>
      <c r="AP30" s="52" t="s">
        <v>13</v>
      </c>
      <c r="AS30" s="599"/>
      <c r="AT30" s="596"/>
      <c r="AU30" s="596"/>
      <c r="AV30" s="597"/>
      <c r="AW30" s="413"/>
    </row>
    <row r="31" spans="2:49" ht="27" customHeight="1" thickTop="1" thickBot="1" x14ac:dyDescent="0.2">
      <c r="B31" s="534" t="s">
        <v>226</v>
      </c>
      <c r="C31" s="535"/>
      <c r="D31" s="558">
        <v>3679.4</v>
      </c>
      <c r="E31" s="558"/>
      <c r="F31" s="558"/>
      <c r="G31" s="195" t="s">
        <v>198</v>
      </c>
      <c r="H31" s="547">
        <f>+AS24</f>
        <v>445.7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株式会社紅梅組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142.1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178.8</v>
      </c>
      <c r="E24" s="558"/>
      <c r="F24" s="558"/>
      <c r="G24" s="195" t="s">
        <v>198</v>
      </c>
      <c r="H24" s="547">
        <f>+F12</f>
        <v>142.1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140.6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142.1</v>
      </c>
      <c r="Q27" s="607"/>
      <c r="R27" s="607"/>
      <c r="S27" s="607"/>
      <c r="T27" s="44" t="s">
        <v>38</v>
      </c>
      <c r="U27" s="64"/>
      <c r="V27" s="64"/>
      <c r="Y27" s="62" t="s">
        <v>39</v>
      </c>
      <c r="Z27" s="65"/>
      <c r="AH27" s="53"/>
      <c r="AI27" s="53"/>
      <c r="AJ27" s="53"/>
      <c r="AK27" s="53"/>
      <c r="AL27" s="577">
        <f>+AH18+P27</f>
        <v>142.1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140.6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178.8</v>
      </c>
      <c r="E29" s="558"/>
      <c r="F29" s="558"/>
      <c r="G29" s="195" t="s">
        <v>198</v>
      </c>
      <c r="H29" s="547">
        <f>+AL27</f>
        <v>142.1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153.30000000000001</v>
      </c>
      <c r="E30" s="558"/>
      <c r="F30" s="558"/>
      <c r="G30" s="195" t="s">
        <v>198</v>
      </c>
      <c r="H30" s="547">
        <f>+AL30</f>
        <v>116.2</v>
      </c>
      <c r="I30" s="548"/>
      <c r="J30" s="195" t="s">
        <v>198</v>
      </c>
      <c r="M30" s="556"/>
      <c r="P30" s="56"/>
      <c r="R30" s="561">
        <f>+ROUND(AA28,1)+ROUND(AA29,1)+ROUND(AA30,1)</f>
        <v>140.6</v>
      </c>
      <c r="S30" s="607"/>
      <c r="T30" s="607"/>
      <c r="U30" s="607"/>
      <c r="V30" s="44" t="s">
        <v>16</v>
      </c>
      <c r="Y30" s="562" t="s">
        <v>186</v>
      </c>
      <c r="Z30" s="563"/>
      <c r="AA30" s="603"/>
      <c r="AB30" s="604"/>
      <c r="AC30" s="604"/>
      <c r="AD30" s="604"/>
      <c r="AE30" s="604"/>
      <c r="AF30" s="44" t="s">
        <v>13</v>
      </c>
      <c r="AL30" s="580">
        <v>116.2</v>
      </c>
      <c r="AM30" s="581"/>
      <c r="AN30" s="581"/>
      <c r="AO30" s="581"/>
      <c r="AP30" s="52" t="s">
        <v>13</v>
      </c>
      <c r="AS30" s="599"/>
      <c r="AT30" s="596"/>
      <c r="AU30" s="596"/>
      <c r="AV30" s="597"/>
      <c r="AW30" s="413"/>
    </row>
    <row r="31" spans="2:49" ht="27" customHeight="1" thickTop="1" thickBot="1" x14ac:dyDescent="0.2">
      <c r="B31" s="534" t="s">
        <v>226</v>
      </c>
      <c r="C31" s="535"/>
      <c r="D31" s="558">
        <v>151</v>
      </c>
      <c r="E31" s="558"/>
      <c r="F31" s="558"/>
      <c r="G31" s="195" t="s">
        <v>198</v>
      </c>
      <c r="H31" s="547">
        <f>+AS24</f>
        <v>140.6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9</v>
      </c>
      <c r="E33" s="615"/>
      <c r="F33" s="615"/>
      <c r="G33" s="196" t="s">
        <v>198</v>
      </c>
      <c r="H33" s="600">
        <f>+AS31</f>
        <v>0</v>
      </c>
      <c r="I33" s="601"/>
      <c r="J33" s="196" t="s">
        <v>198</v>
      </c>
      <c r="M33" s="557"/>
      <c r="R33" s="603">
        <v>1.5</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株式会社紅梅組</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810.4</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61.7</v>
      </c>
      <c r="M9" s="320">
        <f>IF(OR(ｷ.紙くず!D24&gt;0,ｷ.紙くず!D24&lt;0),ｷ.紙くず!D24,IF(M$19&gt;0,"0",0))</f>
        <v>56.4</v>
      </c>
      <c r="N9" s="320">
        <f>IF(OR(ｸ.木くず!D24&gt;0,ｸ.木くず!D24&lt;0),ｸ.木くず!D24,IF(N$19&gt;0,"0",0))</f>
        <v>153.1</v>
      </c>
      <c r="O9" s="320">
        <f>IF(OR(ｹ.繊維くず!D24&gt;0,ｹ.繊維くず!D24&lt;0),ｹ.繊維くず!D24,IF(O$19&gt;0,"0",0))</f>
        <v>7.9</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34</v>
      </c>
      <c r="T9" s="320">
        <f>IF(OR(ｾ.ｶﾞﾗｽ･ｺﾝｸﾘ･陶磁器くず!D24&gt;0,ｾ.ｶﾞﾗｽ･ｺﾝｸﾘ･陶磁器くず!D24&lt;0),ｾ.ｶﾞﾗｽ･ｺﾝｸﾘ･陶磁器くず!D24,IF(T$19&gt;0,"0",0))</f>
        <v>34.5</v>
      </c>
      <c r="U9" s="320">
        <f>IF(OR(ｿ.鉱さい!D24&gt;0,ｿ.鉱さい!D24&lt;0),ｿ.鉱さい!D24,IF(U$19&gt;0,"0",0))</f>
        <v>0</v>
      </c>
      <c r="V9" s="320">
        <f>IF(OR(ﾀ.がれき類!D24&gt;0,ﾀ.がれき類!D24&lt;0),ﾀ.がれき類!D24,IF(V$19&gt;0,"0",0))</f>
        <v>3970.5</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178.8</v>
      </c>
      <c r="AA9" s="322">
        <f>IF(SUM(G9:Z9)&gt;0,SUM(G9:Z9),IF(AA$19&gt;0,"0",0))</f>
        <v>5307.3</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810.4</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61.7</v>
      </c>
      <c r="M14" s="326">
        <f>IF(OR(ｷ.紙くず!D29&gt;0,ｷ.紙くず!D29&lt;0),ｷ.紙くず!D29,IF(M$19&gt;0,"0",0))</f>
        <v>56.4</v>
      </c>
      <c r="N14" s="326">
        <f>IF(OR(ｸ.木くず!D29&gt;0,ｸ.木くず!D29&lt;0),ｸ.木くず!D29,IF(N$19&gt;0,"0",0))</f>
        <v>153.1</v>
      </c>
      <c r="O14" s="326">
        <f>IF(OR(ｹ.繊維くず!D29&gt;0,ｹ.繊維くず!D29&lt;0),ｹ.繊維くず!D29,IF(O$19&gt;0,"0",0))</f>
        <v>7.9</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34</v>
      </c>
      <c r="T14" s="326">
        <f>IF(OR(ｾ.ｶﾞﾗｽ･ｺﾝｸﾘ･陶磁器くず!D29&gt;0,ｾ.ｶﾞﾗｽ･ｺﾝｸﾘ･陶磁器くず!D29&lt;0),ｾ.ｶﾞﾗｽ･ｺﾝｸﾘ･陶磁器くず!D29,IF(T$19&gt;0,"0",0))</f>
        <v>34.5</v>
      </c>
      <c r="U14" s="326">
        <f>IF(OR(ｿ.鉱さい!D29&gt;0,ｿ.鉱さい!D29&lt;0),ｿ.鉱さい!D29,IF(U$19&gt;0,"0",0))</f>
        <v>0</v>
      </c>
      <c r="V14" s="326">
        <f>IF(OR(ﾀ.がれき類!D29&gt;0,ﾀ.がれき類!D29&lt;0),ﾀ.がれき類!D29,IF(V$19&gt;0,"0",0))</f>
        <v>3970.5</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178.8</v>
      </c>
      <c r="AA14" s="328">
        <f t="shared" si="0"/>
        <v>5307.3</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132.69999999999999</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61.7</v>
      </c>
      <c r="M15" s="326">
        <f>IF(OR(ｷ.紙くず!D30&gt;0,ｷ.紙くず!D30&lt;0),ｷ.紙くず!D30,IF(M$19&gt;0,"0",0))</f>
        <v>56.4</v>
      </c>
      <c r="N15" s="326">
        <f>IF(OR(ｸ.木くず!D30&gt;0,ｸ.木くず!D30&lt;0),ｸ.木くず!D30,IF(N$19&gt;0,"0",0))</f>
        <v>145.19999999999999</v>
      </c>
      <c r="O15" s="326">
        <f>IF(OR(ｹ.繊維くず!D30&gt;0,ｹ.繊維くず!D30&lt;0),ｹ.繊維くず!D30,IF(O$19&gt;0,"0",0))</f>
        <v>7.9</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22.6</v>
      </c>
      <c r="T15" s="326">
        <f>IF(OR(ｾ.ｶﾞﾗｽ･ｺﾝｸﾘ･陶磁器くず!D30&gt;0,ｾ.ｶﾞﾗｽ･ｺﾝｸﾘ･陶磁器くず!D30&lt;0),ｾ.ｶﾞﾗｽ･ｺﾝｸﾘ･陶磁器くず!D30,IF(T$19&gt;0,"0",0))</f>
        <v>32.700000000000003</v>
      </c>
      <c r="U15" s="326">
        <f>IF(OR(ｿ.鉱さい!D30&gt;0,ｿ.鉱さい!D30&lt;0),ｿ.鉱さい!D30,IF(U$19&gt;0,"0",0))</f>
        <v>0</v>
      </c>
      <c r="V15" s="326">
        <f>IF(OR(ﾀ.がれき類!D30&gt;0,ﾀ.がれき類!D30&lt;0),ﾀ.がれき類!D30,IF(V$19&gt;0,"0",0))</f>
        <v>1078.7</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153.30000000000001</v>
      </c>
      <c r="AA15" s="328">
        <f t="shared" si="0"/>
        <v>1691.2</v>
      </c>
    </row>
    <row r="16" spans="2:27" ht="24" customHeight="1" x14ac:dyDescent="0.15">
      <c r="B16" s="169" t="s">
        <v>245</v>
      </c>
      <c r="C16" s="662" t="s">
        <v>243</v>
      </c>
      <c r="D16" s="662"/>
      <c r="E16" s="662"/>
      <c r="F16" s="663"/>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59.6</v>
      </c>
      <c r="M16" s="326">
        <f>IF(OR(ｷ.紙くず!D31&gt;0,ｷ.紙くず!D31&lt;0),ｷ.紙くず!D31,IF(M$19&gt;0,"0",0))</f>
        <v>56.4</v>
      </c>
      <c r="N16" s="326">
        <f>IF(OR(ｸ.木くず!D31&gt;0,ｸ.木くず!D31&lt;0),ｸ.木くず!D31,IF(N$19&gt;0,"0",0))</f>
        <v>131.30000000000001</v>
      </c>
      <c r="O16" s="326">
        <f>IF(OR(ｹ.繊維くず!D31&gt;0,ｹ.繊維くず!D31&lt;0),ｹ.繊維くず!D31,IF(O$19&gt;0,"0",0))</f>
        <v>7.9</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34</v>
      </c>
      <c r="T16" s="326">
        <f>IF(OR(ｾ.ｶﾞﾗｽ･ｺﾝｸﾘ･陶磁器くず!D31&gt;0,ｾ.ｶﾞﾗｽ･ｺﾝｸﾘ･陶磁器くず!D31&lt;0),ｾ.ｶﾞﾗｽ･ｺﾝｸﾘ･陶磁器くず!D31,IF(T$19&gt;0,"0",0))</f>
        <v>32.700000000000003</v>
      </c>
      <c r="U16" s="326">
        <f>IF(OR(ｿ.鉱さい!D31&gt;0,ｿ.鉱さい!D31&lt;0),ｿ.鉱さい!D31,IF(U$19&gt;0,"0",0))</f>
        <v>0</v>
      </c>
      <c r="V16" s="326">
        <f>IF(OR(ﾀ.がれき類!D31&gt;0,ﾀ.がれき類!D31&lt;0),ﾀ.がれき類!D31,IF(V$19&gt;0,"0",0))</f>
        <v>3679.4</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151</v>
      </c>
      <c r="AA16" s="328">
        <f t="shared" si="0"/>
        <v>4152.3</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9</v>
      </c>
      <c r="AA18" s="331">
        <f t="shared" si="0"/>
        <v>9</v>
      </c>
    </row>
    <row r="19" spans="2:27" ht="24" customHeight="1" thickTop="1" x14ac:dyDescent="0.15">
      <c r="B19" s="166"/>
      <c r="C19" s="171" t="s">
        <v>334</v>
      </c>
      <c r="D19" s="671" t="s">
        <v>335</v>
      </c>
      <c r="E19" s="671"/>
      <c r="F19" s="672"/>
      <c r="G19" s="332">
        <f t="shared" ref="G19:Z19" si="1">+G37+G25+G23+G22+G21-G20</f>
        <v>0</v>
      </c>
      <c r="H19" s="332">
        <f t="shared" si="1"/>
        <v>513.70000000000005</v>
      </c>
      <c r="I19" s="332">
        <f t="shared" si="1"/>
        <v>0</v>
      </c>
      <c r="J19" s="332">
        <f t="shared" si="1"/>
        <v>0</v>
      </c>
      <c r="K19" s="332">
        <f t="shared" si="1"/>
        <v>0</v>
      </c>
      <c r="L19" s="332">
        <f t="shared" si="1"/>
        <v>28.5</v>
      </c>
      <c r="M19" s="332">
        <f t="shared" si="1"/>
        <v>45</v>
      </c>
      <c r="N19" s="332">
        <f t="shared" si="1"/>
        <v>127.7</v>
      </c>
      <c r="O19" s="332">
        <f t="shared" si="1"/>
        <v>0</v>
      </c>
      <c r="P19" s="332">
        <f t="shared" si="1"/>
        <v>0</v>
      </c>
      <c r="Q19" s="332">
        <f t="shared" si="1"/>
        <v>0</v>
      </c>
      <c r="R19" s="332">
        <f t="shared" si="1"/>
        <v>0</v>
      </c>
      <c r="S19" s="332">
        <f t="shared" si="1"/>
        <v>15.3</v>
      </c>
      <c r="T19" s="332">
        <f t="shared" si="1"/>
        <v>15</v>
      </c>
      <c r="U19" s="332">
        <f t="shared" si="1"/>
        <v>0</v>
      </c>
      <c r="V19" s="332">
        <f t="shared" si="1"/>
        <v>825.4</v>
      </c>
      <c r="W19" s="332">
        <f t="shared" si="1"/>
        <v>0</v>
      </c>
      <c r="X19" s="332">
        <f t="shared" si="1"/>
        <v>0</v>
      </c>
      <c r="Y19" s="332">
        <f t="shared" si="1"/>
        <v>0</v>
      </c>
      <c r="Z19" s="333">
        <f t="shared" si="1"/>
        <v>142.1</v>
      </c>
      <c r="AA19" s="334">
        <f t="shared" ref="AA19:AA25" si="2">SUM(G19:Z19)</f>
        <v>1712.6999999999998</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513.70000000000005</v>
      </c>
      <c r="I37" s="368">
        <f t="shared" si="8"/>
        <v>0</v>
      </c>
      <c r="J37" s="368">
        <f t="shared" si="8"/>
        <v>0</v>
      </c>
      <c r="K37" s="368">
        <f t="shared" si="8"/>
        <v>0</v>
      </c>
      <c r="L37" s="368">
        <f t="shared" si="8"/>
        <v>28.5</v>
      </c>
      <c r="M37" s="368">
        <f t="shared" si="8"/>
        <v>45</v>
      </c>
      <c r="N37" s="368">
        <f t="shared" si="8"/>
        <v>127.7</v>
      </c>
      <c r="O37" s="368">
        <f t="shared" si="8"/>
        <v>0</v>
      </c>
      <c r="P37" s="368">
        <f t="shared" si="8"/>
        <v>0</v>
      </c>
      <c r="Q37" s="368">
        <f t="shared" si="8"/>
        <v>0</v>
      </c>
      <c r="R37" s="368">
        <f t="shared" si="8"/>
        <v>0</v>
      </c>
      <c r="S37" s="368">
        <f t="shared" si="8"/>
        <v>15.3</v>
      </c>
      <c r="T37" s="368">
        <f t="shared" si="8"/>
        <v>15</v>
      </c>
      <c r="U37" s="368">
        <f t="shared" si="8"/>
        <v>0</v>
      </c>
      <c r="V37" s="368">
        <f t="shared" si="8"/>
        <v>825.4</v>
      </c>
      <c r="W37" s="368">
        <f t="shared" si="8"/>
        <v>0</v>
      </c>
      <c r="X37" s="368">
        <f t="shared" si="8"/>
        <v>0</v>
      </c>
      <c r="Y37" s="368">
        <f t="shared" si="8"/>
        <v>0</v>
      </c>
      <c r="Z37" s="369">
        <f t="shared" si="8"/>
        <v>142.1</v>
      </c>
      <c r="AA37" s="370">
        <f t="shared" si="4"/>
        <v>1712.6999999999998</v>
      </c>
    </row>
    <row r="38" spans="2:27" ht="24" customHeight="1" x14ac:dyDescent="0.15">
      <c r="B38" s="167"/>
      <c r="C38" s="685"/>
      <c r="D38" s="208"/>
      <c r="E38" s="206" t="s">
        <v>262</v>
      </c>
      <c r="F38" s="391"/>
      <c r="G38" s="359">
        <f t="shared" ref="G38:Z38" si="9">SUM(G39:G41)</f>
        <v>0</v>
      </c>
      <c r="H38" s="359">
        <f t="shared" si="9"/>
        <v>513.70000000000005</v>
      </c>
      <c r="I38" s="359">
        <f t="shared" si="9"/>
        <v>0</v>
      </c>
      <c r="J38" s="359">
        <f t="shared" si="9"/>
        <v>0</v>
      </c>
      <c r="K38" s="359">
        <f t="shared" si="9"/>
        <v>0</v>
      </c>
      <c r="L38" s="359">
        <f t="shared" si="9"/>
        <v>28.5</v>
      </c>
      <c r="M38" s="359">
        <f t="shared" si="9"/>
        <v>45</v>
      </c>
      <c r="N38" s="359">
        <f t="shared" si="9"/>
        <v>127.7</v>
      </c>
      <c r="O38" s="359">
        <f t="shared" si="9"/>
        <v>0</v>
      </c>
      <c r="P38" s="359">
        <f t="shared" si="9"/>
        <v>0</v>
      </c>
      <c r="Q38" s="359">
        <f t="shared" si="9"/>
        <v>0</v>
      </c>
      <c r="R38" s="359">
        <f t="shared" si="9"/>
        <v>0</v>
      </c>
      <c r="S38" s="359">
        <f t="shared" si="9"/>
        <v>15.3</v>
      </c>
      <c r="T38" s="359">
        <f t="shared" si="9"/>
        <v>15</v>
      </c>
      <c r="U38" s="359">
        <f t="shared" si="9"/>
        <v>0</v>
      </c>
      <c r="V38" s="359">
        <f t="shared" si="9"/>
        <v>825.4</v>
      </c>
      <c r="W38" s="359">
        <f t="shared" si="9"/>
        <v>0</v>
      </c>
      <c r="X38" s="359">
        <f t="shared" si="9"/>
        <v>0</v>
      </c>
      <c r="Y38" s="359">
        <f t="shared" si="9"/>
        <v>0</v>
      </c>
      <c r="Z38" s="360">
        <f t="shared" si="9"/>
        <v>140.6</v>
      </c>
      <c r="AA38" s="361">
        <f t="shared" si="4"/>
        <v>1711.1999999999998</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28.5</v>
      </c>
      <c r="M39" s="362">
        <f>+ｷ.紙くず!$AA$28</f>
        <v>45</v>
      </c>
      <c r="N39" s="362">
        <f>+ｸ.木くず!$AA$28</f>
        <v>52.3</v>
      </c>
      <c r="O39" s="362">
        <f>+ｹ.繊維くず!$AA$28</f>
        <v>0</v>
      </c>
      <c r="P39" s="362">
        <f>+ｺ.動植物性残さ!$AA$28</f>
        <v>0</v>
      </c>
      <c r="Q39" s="362">
        <f>+ｻ.動物系固形不要物!$AA$28</f>
        <v>0</v>
      </c>
      <c r="R39" s="362">
        <f>+ｼ.ｺﾞﾑくず!$AA$28</f>
        <v>0</v>
      </c>
      <c r="S39" s="362">
        <f>+ｽ.金属くず!$AA$28</f>
        <v>15.3</v>
      </c>
      <c r="T39" s="362">
        <f>+ｾ.ｶﾞﾗｽ･ｺﾝｸﾘ･陶磁器くず!$AA$28</f>
        <v>15</v>
      </c>
      <c r="U39" s="362">
        <f>+ｿ.鉱さい!$AA$28</f>
        <v>0</v>
      </c>
      <c r="V39" s="362">
        <f>+ﾀ.がれき類!$AA$28</f>
        <v>445.7</v>
      </c>
      <c r="W39" s="362">
        <f>+ﾁ.動物のふん尿!$AA$28</f>
        <v>0</v>
      </c>
      <c r="X39" s="362">
        <f>+ﾂ.動物の死体!$AA$28</f>
        <v>0</v>
      </c>
      <c r="Y39" s="362">
        <f>+ﾃ.ばいじん!$AA$28</f>
        <v>0</v>
      </c>
      <c r="Z39" s="363">
        <f>+ﾄ.混合廃棄物その他!$AA$28</f>
        <v>140.6</v>
      </c>
      <c r="AA39" s="364">
        <f t="shared" si="4"/>
        <v>742.4</v>
      </c>
    </row>
    <row r="40" spans="2:27" ht="24" customHeight="1" x14ac:dyDescent="0.15">
      <c r="B40" s="167"/>
      <c r="C40" s="685"/>
      <c r="D40" s="209"/>
      <c r="E40" s="204"/>
      <c r="F40" s="202" t="s">
        <v>261</v>
      </c>
      <c r="G40" s="362">
        <f>+ｱ.燃え殻!$AA$29</f>
        <v>0</v>
      </c>
      <c r="H40" s="362">
        <f>+ｲ.汚泥!$AA$29</f>
        <v>513.70000000000005</v>
      </c>
      <c r="I40" s="362">
        <f>+ｳ.廃油!$AA$29</f>
        <v>0</v>
      </c>
      <c r="J40" s="362">
        <f>+ｴ.廃酸!$AA$29</f>
        <v>0</v>
      </c>
      <c r="K40" s="362">
        <f>+ｵ.廃ｱﾙｶﾘ!$AA$29</f>
        <v>0</v>
      </c>
      <c r="L40" s="362">
        <f>+ｶ.廃ﾌﾟﾗ類!$AA$29</f>
        <v>0</v>
      </c>
      <c r="M40" s="362">
        <f>+ｷ.紙くず!$AA$29</f>
        <v>0</v>
      </c>
      <c r="N40" s="362">
        <f>+ｸ.木くず!$AA$29</f>
        <v>75.400000000000006</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379.7</v>
      </c>
      <c r="W40" s="362">
        <f>+ﾁ.動物のふん尿!$AA$29</f>
        <v>0</v>
      </c>
      <c r="X40" s="362">
        <f>+ﾂ.動物の死体!$AA$29</f>
        <v>0</v>
      </c>
      <c r="Y40" s="362">
        <f>+ﾃ.ばいじん!$AA$29</f>
        <v>0</v>
      </c>
      <c r="Z40" s="363">
        <f>+ﾄ.混合廃棄物その他!$AA$29</f>
        <v>0</v>
      </c>
      <c r="AA40" s="364">
        <f t="shared" si="4"/>
        <v>968.8</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1.5</v>
      </c>
      <c r="AA42" s="367">
        <f>SUM(G42:Z42)</f>
        <v>1.5</v>
      </c>
    </row>
    <row r="43" spans="2:27" ht="24" customHeight="1" x14ac:dyDescent="0.15">
      <c r="B43" s="167"/>
      <c r="C43" s="122" t="s">
        <v>237</v>
      </c>
      <c r="D43" s="690" t="s">
        <v>294</v>
      </c>
      <c r="E43" s="690"/>
      <c r="F43" s="691"/>
      <c r="G43" s="371">
        <f>+ｱ.燃え殻!$AL$27</f>
        <v>0</v>
      </c>
      <c r="H43" s="371">
        <f>+ｲ.汚泥!$AL$27</f>
        <v>513.70000000000005</v>
      </c>
      <c r="I43" s="371">
        <f>+ｳ.廃油!$AL$27</f>
        <v>0</v>
      </c>
      <c r="J43" s="371">
        <f>+ｴ.廃酸!$AL$27</f>
        <v>0</v>
      </c>
      <c r="K43" s="371">
        <f>+ｵ.廃ｱﾙｶﾘ!$AL$27</f>
        <v>0</v>
      </c>
      <c r="L43" s="371">
        <f>+ｶ.廃ﾌﾟﾗ類!$AL$27</f>
        <v>28.5</v>
      </c>
      <c r="M43" s="371">
        <f>+ｷ.紙くず!$AL$27</f>
        <v>45</v>
      </c>
      <c r="N43" s="371">
        <f>+ｸ.木くず!$AL$27</f>
        <v>127.7</v>
      </c>
      <c r="O43" s="371">
        <f>+ｹ.繊維くず!$AL$27</f>
        <v>0</v>
      </c>
      <c r="P43" s="371">
        <f>+ｺ.動植物性残さ!$AL$27</f>
        <v>0</v>
      </c>
      <c r="Q43" s="371">
        <f>+ｻ.動物系固形不要物!$AL$27</f>
        <v>0</v>
      </c>
      <c r="R43" s="371">
        <f>+ｼ.ｺﾞﾑくず!$AL$27</f>
        <v>0</v>
      </c>
      <c r="S43" s="371">
        <f>+ｽ.金属くず!$AL$27</f>
        <v>15.3</v>
      </c>
      <c r="T43" s="371">
        <f>+ｾ.ｶﾞﾗｽ･ｺﾝｸﾘ･陶磁器くず!$AL$27</f>
        <v>15</v>
      </c>
      <c r="U43" s="371">
        <f>+ｿ.鉱さい!$AL$27</f>
        <v>0</v>
      </c>
      <c r="V43" s="371">
        <f>+ﾀ.がれき類!$AL$27</f>
        <v>825.4</v>
      </c>
      <c r="W43" s="371">
        <f>+ﾁ.動物のふん尿!$AL$27</f>
        <v>0</v>
      </c>
      <c r="X43" s="371">
        <f>+ﾂ.動物の死体!$AL$27</f>
        <v>0</v>
      </c>
      <c r="Y43" s="371">
        <f>+ﾃ.ばいじん!$AL$27</f>
        <v>0</v>
      </c>
      <c r="Z43" s="372">
        <f>+ﾄ.混合廃棄物その他!$AL$27</f>
        <v>142.1</v>
      </c>
      <c r="AA43" s="373">
        <f t="shared" si="4"/>
        <v>1712.6999999999998</v>
      </c>
    </row>
    <row r="44" spans="2:27" ht="24" customHeight="1" x14ac:dyDescent="0.15">
      <c r="B44" s="167"/>
      <c r="C44" s="174"/>
      <c r="D44" s="172" t="s">
        <v>188</v>
      </c>
      <c r="E44" s="667" t="s">
        <v>238</v>
      </c>
      <c r="F44" s="668"/>
      <c r="G44" s="374">
        <f>+ｱ.燃え殻!$AL$30</f>
        <v>0</v>
      </c>
      <c r="H44" s="374">
        <f>+ｲ.汚泥!$AL$30</f>
        <v>232.1</v>
      </c>
      <c r="I44" s="374">
        <f>+ｳ.廃油!$AL$30</f>
        <v>0</v>
      </c>
      <c r="J44" s="374">
        <f>+ｴ.廃酸!$AL$30</f>
        <v>0</v>
      </c>
      <c r="K44" s="374">
        <f>+ｵ.廃ｱﾙｶﾘ!$AL$30</f>
        <v>0</v>
      </c>
      <c r="L44" s="374">
        <f>+ｶ.廃ﾌﾟﾗ類!$AL$30</f>
        <v>28.5</v>
      </c>
      <c r="M44" s="374">
        <f>+ｷ.紙くず!$AL$30</f>
        <v>45</v>
      </c>
      <c r="N44" s="374">
        <f>+ｸ.木くず!$AL$30</f>
        <v>59.5</v>
      </c>
      <c r="O44" s="374">
        <f>+ｹ.繊維くず!$AL$30</f>
        <v>0</v>
      </c>
      <c r="P44" s="374">
        <f>+ｺ.動植物性残さ!$AL$30</f>
        <v>0</v>
      </c>
      <c r="Q44" s="374">
        <f>+ｻ.動物系固形不要物!$AL$30</f>
        <v>0</v>
      </c>
      <c r="R44" s="374">
        <f>+ｼ.ｺﾞﾑくず!$AL$30</f>
        <v>0</v>
      </c>
      <c r="S44" s="374">
        <f>+ｽ.金属くず!$AL$30</f>
        <v>15.3</v>
      </c>
      <c r="T44" s="374">
        <f>+ｾ.ｶﾞﾗｽ･ｺﾝｸﾘ･陶磁器くず!$AL$30</f>
        <v>15</v>
      </c>
      <c r="U44" s="374">
        <f>+ｿ.鉱さい!$AL$30</f>
        <v>0</v>
      </c>
      <c r="V44" s="374">
        <f>+ﾀ.がれき類!$AL$30</f>
        <v>418.9</v>
      </c>
      <c r="W44" s="374">
        <f>+ﾁ.動物のふん尿!$AL$30</f>
        <v>0</v>
      </c>
      <c r="X44" s="374">
        <f>+ﾂ.動物の死体!$AL$30</f>
        <v>0</v>
      </c>
      <c r="Y44" s="374">
        <f>+ﾃ.ばいじん!$AL$30</f>
        <v>0</v>
      </c>
      <c r="Z44" s="375">
        <f>+ﾄ.混合廃棄物その他!$AL$30</f>
        <v>116.2</v>
      </c>
      <c r="AA44" s="376">
        <f t="shared" si="4"/>
        <v>930.5</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28.5</v>
      </c>
      <c r="M45" s="377">
        <f>+ｷ.紙くず!$AS$24</f>
        <v>45</v>
      </c>
      <c r="N45" s="377">
        <f>+ｸ.木くず!$AS$24</f>
        <v>52.3</v>
      </c>
      <c r="O45" s="377">
        <f>+ｹ.繊維くず!$AS$24</f>
        <v>0</v>
      </c>
      <c r="P45" s="377">
        <f>+ｺ.動植物性残さ!$AS$24</f>
        <v>0</v>
      </c>
      <c r="Q45" s="377">
        <f>+ｻ.動物系固形不要物!$AS$24</f>
        <v>0</v>
      </c>
      <c r="R45" s="377">
        <f>+ｼ.ｺﾞﾑくず!$AS$24</f>
        <v>0</v>
      </c>
      <c r="S45" s="377">
        <f>+ｽ.金属くず!$AS$24</f>
        <v>15.3</v>
      </c>
      <c r="T45" s="377">
        <f>+ｾ.ｶﾞﾗｽ･ｺﾝｸﾘ･陶磁器くず!$AS$24</f>
        <v>15</v>
      </c>
      <c r="U45" s="377">
        <f>+ｿ.鉱さい!$AS$24</f>
        <v>0</v>
      </c>
      <c r="V45" s="377">
        <f>+ﾀ.がれき類!$AS$24</f>
        <v>445.7</v>
      </c>
      <c r="W45" s="377">
        <f>+ﾁ.動物のふん尿!$AS$24</f>
        <v>0</v>
      </c>
      <c r="X45" s="377">
        <f>+ﾂ.動物の死体!$AS$24</f>
        <v>0</v>
      </c>
      <c r="Y45" s="377">
        <f>+ﾃ.ばいじん!$AS$24</f>
        <v>0</v>
      </c>
      <c r="Z45" s="378">
        <f>+ﾄ.混合廃棄物その他!$AS$24</f>
        <v>140.6</v>
      </c>
      <c r="AA45" s="379">
        <f t="shared" si="4"/>
        <v>742.4</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1324.1</v>
      </c>
      <c r="I55" s="414">
        <f t="shared" si="10"/>
        <v>0</v>
      </c>
      <c r="J55" s="414">
        <f t="shared" si="10"/>
        <v>0</v>
      </c>
      <c r="K55" s="414">
        <f t="shared" si="10"/>
        <v>0</v>
      </c>
      <c r="L55" s="414">
        <f t="shared" si="10"/>
        <v>90.2</v>
      </c>
      <c r="M55" s="414">
        <f t="shared" si="10"/>
        <v>101.4</v>
      </c>
      <c r="N55" s="414">
        <f t="shared" si="10"/>
        <v>280.8</v>
      </c>
      <c r="O55" s="414">
        <f t="shared" si="10"/>
        <v>7.9</v>
      </c>
      <c r="P55" s="414">
        <f t="shared" si="10"/>
        <v>0</v>
      </c>
      <c r="Q55" s="414">
        <f t="shared" si="10"/>
        <v>0</v>
      </c>
      <c r="R55" s="414">
        <f t="shared" si="10"/>
        <v>0</v>
      </c>
      <c r="S55" s="414">
        <f t="shared" si="10"/>
        <v>49.3</v>
      </c>
      <c r="T55" s="414">
        <f t="shared" si="10"/>
        <v>49.5</v>
      </c>
      <c r="U55" s="414">
        <f t="shared" si="10"/>
        <v>0</v>
      </c>
      <c r="V55" s="414">
        <f t="shared" si="10"/>
        <v>4795.8999999999996</v>
      </c>
      <c r="W55" s="414">
        <f t="shared" si="10"/>
        <v>0</v>
      </c>
      <c r="X55" s="414">
        <f t="shared" si="10"/>
        <v>0</v>
      </c>
      <c r="Y55" s="414">
        <f t="shared" si="10"/>
        <v>0</v>
      </c>
      <c r="Z55" s="414">
        <f t="shared" si="10"/>
        <v>320.89999999999998</v>
      </c>
      <c r="AA55" s="415">
        <f>+AA9+AA19+AA20</f>
        <v>7020</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令和6年6月12日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横浜市西区戸部本町36-3</v>
      </c>
      <c r="K16" s="740"/>
      <c r="L16" s="741"/>
      <c r="M16" s="741"/>
      <c r="N16" s="741"/>
      <c r="O16" s="742"/>
    </row>
    <row r="17" spans="1:15" ht="26.25" customHeight="1" x14ac:dyDescent="0.15">
      <c r="C17" s="78"/>
      <c r="H17" s="23" t="s">
        <v>7</v>
      </c>
      <c r="I17" s="23"/>
      <c r="J17" s="740" t="str">
        <f>+表紙!J40</f>
        <v>株式会社紅梅組　
代表取締役　佐々木 利文</v>
      </c>
      <c r="K17" s="740"/>
      <c r="L17" s="741"/>
      <c r="M17" s="741"/>
      <c r="N17" s="741"/>
      <c r="O17" s="742"/>
    </row>
    <row r="18" spans="1:15" x14ac:dyDescent="0.15">
      <c r="C18" s="78"/>
      <c r="J18" s="21" t="s">
        <v>8</v>
      </c>
      <c r="O18" s="79"/>
    </row>
    <row r="19" spans="1:15" x14ac:dyDescent="0.15">
      <c r="C19" s="78"/>
      <c r="J19" s="24" t="s">
        <v>9</v>
      </c>
      <c r="K19" s="24"/>
      <c r="L19" s="705" t="str">
        <f>IF(+表紙!L42="","",+表紙!L42)</f>
        <v>045-322-6106</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株式会社紅梅組</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2295</v>
      </c>
      <c r="N25" s="730"/>
      <c r="O25" s="731"/>
    </row>
    <row r="26" spans="1:15" ht="18" customHeight="1" x14ac:dyDescent="0.15">
      <c r="C26" s="431" t="s">
        <v>11</v>
      </c>
      <c r="D26" s="463"/>
      <c r="E26" s="464"/>
      <c r="F26" s="716" t="str">
        <f>+表紙!F49</f>
        <v>横浜市西区戸部本町36-3</v>
      </c>
      <c r="G26" s="717"/>
      <c r="H26" s="717"/>
      <c r="I26" s="717"/>
      <c r="J26" s="717"/>
      <c r="K26" s="717"/>
      <c r="L26" s="126" t="s">
        <v>172</v>
      </c>
      <c r="M26" s="223"/>
      <c r="N26" s="720" t="str">
        <f>IF(+表紙!N49="","",+表紙!N49)</f>
        <v>045-322-6106</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3：建設業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3620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59名</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5307.3</v>
      </c>
      <c r="I40" s="241" t="s">
        <v>4</v>
      </c>
      <c r="J40" s="499" t="s">
        <v>324</v>
      </c>
      <c r="K40" s="500"/>
      <c r="L40" s="501"/>
      <c r="M40" s="700">
        <f>+表紙!M63</f>
        <v>5307.3</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1691.2</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4152.3</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f>+表紙!M67</f>
        <v>9</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2024-06-14T08:37:27Z</dcterms:created>
  <dcterms:modified xsi:type="dcterms:W3CDTF">2024-06-14T08:37:27Z</dcterms:modified>
</cp:coreProperties>
</file>