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79"/>
  <c r="R52" i="94" s="1"/>
  <c r="AL31" i="89"/>
  <c r="Q52" i="94" s="1"/>
  <c r="AL31" i="88"/>
  <c r="P52" i="94" s="1"/>
  <c r="AL31" i="87"/>
  <c r="O52" i="94" s="1"/>
  <c r="AL31" i="86"/>
  <c r="N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N45" i="94"/>
  <c r="F12" i="89"/>
  <c r="H24" i="89" s="1"/>
  <c r="Y18" i="91"/>
  <c r="P16" i="91" s="1"/>
  <c r="X50" i="94" s="1"/>
  <c r="H31" i="87" l="1"/>
  <c r="H31" i="88"/>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AS32" i="78" s="1"/>
  <c r="L54"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80"/>
  <c r="V43" i="94"/>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<sst xmlns="http://schemas.openxmlformats.org/spreadsheetml/2006/main" count="3277" uniqueCount="462">
  <si>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</si>
  <si>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</si>
  <si>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</si>
  <si>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</si>
  <si>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</si>
  <si>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</si>
  <si>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</si>
  <si>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</si>
  <si>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</si>
  <si>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</si>
  <si>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</si>
  <si>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</si>
  <si>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</si>
  <si>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</si>
  <si>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</si>
  <si>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</si>
  <si>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</si>
  <si>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</si>
  <si>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</si>
  <si>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</si>
  <si>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</si>
  <si>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</si>
  <si>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</si>
  <si>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</si>
  <si>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</si>
  <si>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</si>
  <si>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</si>
  <si>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</si>
  <si>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</si>
  <si>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</si>
  <si>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</si>
  <si>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</si>
  <si>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</si>
  <si>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</si>
  <si>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</si>
  <si>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</si>
  <si>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</si>
  <si>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</si>
  <si>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</si>
  <si>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</si>
  <si>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</si>
  <si>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</si>
  <si>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</si>
  <si>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</si>
  <si>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</si>
  <si>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</si>
  <si>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</si>
  <si>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</si>
  <si>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</si>
  <si>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</si>
  <si>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</si>
  <si>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</si>
  <si>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</si>
  <si>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</si>
  <si>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</si>
  <si>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</si>
  <si>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</si>
  <si>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</si>
  <si>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</si>
  <si>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</si>
  <si>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</si>
  <si>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</si>
  <si>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</si>
  <si>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</si>
  <si>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</si>
  <si>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</si>
  <si>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</si>
  <si>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</si>
  <si>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</si>
  <si>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</si>
  <si>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</si>
  <si>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</si>
  <si>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</si>
  <si>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</si>
  <si>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</si>
  <si>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</si>
  <si>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</si>
  <si>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</si>
  <si>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</si>
  <si>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</si>
  <si>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</si>
  <si>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</si>
  <si>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</si>
  <si>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</si>
  <si>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</si>
  <si>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</si>
  <si>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</si>
  <si>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</si>
  <si>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</si>
  <si>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</si>
  <si>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</si>
  <si>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</si>
  <si>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</si>
  <si>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</si>
  <si>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</si>
  <si>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</si>
  <si>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</si>
  <si>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</si>
  <si>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</si>
  <si>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</si>
  <si>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</si>
  <si>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</si>
  <si>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</si>
  <si>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</si>
  <si>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</si>
  <si>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</si>
  <si>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</si>
  <si>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</si>
  <si>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</si>
  <si>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</si>
  <si>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</si>
  <si>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</si>
  <si>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</si>
  <si>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</si>
  <si>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</si>
  <si>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</si>
  <si>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</si>
  <si>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</si>
  <si>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</si>
  <si>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</si>
  <si>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</si>
  <si>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</si>
  <si>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</si>
  <si>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</si>
  <si>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</si>
  <si>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</si>
  <si>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</si>
  <si>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</si>
  <si>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</si>
  <si>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</si>
  <si>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</si>
  <si>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</si>
  <si>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</si>
  <si>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</si>
  <si>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</si>
  <si>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</si>
  <si>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</si>
  <si>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</si>
  <si>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</si>
  <si>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</si>
  <si>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</si>
  <si>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</si>
  <si>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</si>
  <si>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</si>
  <si>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</si>
  <si>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</si>
  <si>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</si>
  <si>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</si>
  <si>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</si>
  <si>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</si>
  <si>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</si>
  <si>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</si>
  <si>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</si>
  <si>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</si>
  <si>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</si>
  <si>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</si>
  <si>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</si>
  <si>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</si>
  <si>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</si>
  <si>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</si>
  <si>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</si>
  <si>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</si>
  <si>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</si>
  <si>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</si>
  <si>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</si>
  <si>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</si>
  <si>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</si>
  <si>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</si>
  <si>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</si>
  <si>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</si>
  <si>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</si>
  <si>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</si>
  <si>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</si>
  <si>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</si>
  <si>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</si>
  <si>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</si>
  <si>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</si>
  <si>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</si>
  <si>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</si>
  <si>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</si>
  <si>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</si>
  <si>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</si>
  <si>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</si>
  <si>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</si>
  <si>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</si>
  <si>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</si>
  <si>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</si>
  <si>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</si>
  <si>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</si>
  <si>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</si>
  <si>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</si>
  <si>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</si>
  <si>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</si>
  <si>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</si>
  <si>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</si>
  <si>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</si>
  <si>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</si>
  <si>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</si>
  <si>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</si>
  <si>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</si>
  <si>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</si>
  <si>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</si>
  <si>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</si>
  <si>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</si>
  <si>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</si>
  <si>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</si>
  <si>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</si>
  <si>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</si>
  <si>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</si>
  <si>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</si>
  <si>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</si>
  <si>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</si>
  <si>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</si>
  <si>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</si>
  <si>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</si>
  <si>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</si>
  <si>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</si>
  <si>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</si>
  <si>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</si>
  <si>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</si>
  <si>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</si>
  <si>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</si>
  <si>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</si>
  <si>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</si>
  <si>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</si>
  <si>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</si>
  <si>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</si>
  <si>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</si>
  <si>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</si>
  <si>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</si>
  <si>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</si>
  <si>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</si>
  <si>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</si>
  <si>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</si>
  <si>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</si>
  <si>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</si>
  <si>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</si>
  <si>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</si>
  <si>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</si>
  <si>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</si>
  <si>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</si>
  <si>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</si>
  <si>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</si>
  <si>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</si>
  <si>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</si>
  <si>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</si>
  <si>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</si>
  <si>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</si>
  <si>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</si>
  <si>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</si>
  <si>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</si>
  <si>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</si>
  <si>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</si>
  <si>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</si>
  <si>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</si>
  <si>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</si>
  <si>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</si>
  <si>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</si>
  <si>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</si>
  <si>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</si>
  <si>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</si>
  <si>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</si>
  <si>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</si>
  <si>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</si>
  <si>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</si>
  <si>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</si>
  <si>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</si>
  <si>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</si>
  <si>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</si>
  <si>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</si>
  <si>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</si>
  <si>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</si>
  <si>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</si>
  <si>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</si>
  <si>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</si>
  <si>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</si>
  <si>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</si>
  <si>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</si>
  <si>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</si>
  <si>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</si>
  <si>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</si>
  <si>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</si>
  <si>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</si>
  <si>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</si>
  <si>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</si>
  <si>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</si>
  <si>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</si>
  <si>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</si>
  <si>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</si>
  <si>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</si>
  <si>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</si>
  <si>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</si>
  <si>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</si>
  <si>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</si>
  <si>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</si>
  <si>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</si>
  <si>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</si>
  <si>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</si>
  <si>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</si>
  <si>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</si>
  <si>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</si>
  <si>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</si>
  <si>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</si>
  <si>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</si>
  <si>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</si>
  <si>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</si>
  <si>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</si>
  <si>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</si>
  <si>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</si>
  <si>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</si>
  <si>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</si>
  <si>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</si>
  <si>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</si>
  <si>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</si>
  <si>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</si>
  <si>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</si>
  <si>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</si>
  <si>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</si>
  <si>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</si>
  <si>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</si>
  <si>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</si>
  <si>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</si>
  <si>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</si>
  <si>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</si>
  <si>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</si>
  <si>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</si>
  <si>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</si>
  <si>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</si>
  <si>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</si>
  <si>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</si>
  <si>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</si>
  <si>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</si>
  <si>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</si>
  <si>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</si>
  <si>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</si>
  <si>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</si>
  <si>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</si>
  <si>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</si>
  <si>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</si>
  <si>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</si>
  <si>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</si>
  <si>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</si>
  <si>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</si>
  <si>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</si>
  <si>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</si>
  <si>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</si>
  <si>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</si>
  <si>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</si>
  <si>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</si>
  <si>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</si>
  <si>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</si>
  <si>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</si>
  <si>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</si>
  <si>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</si>
  <si>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</si>
  <si>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</si>
  <si>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</si>
  <si>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</si>
  <si>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</si>
  <si>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</si>
  <si>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</si>
  <si>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</si>
  <si>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</si>
  <si>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</si>
  <si>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</si>
  <si>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</si>
  <si>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</si>
  <si>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</si>
  <si>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</si>
  <si>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</si>
  <si>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</si>
  <si>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</si>
  <si>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</si>
  <si>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</si>
  <si>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</si>
  <si>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</si>
  <si>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</si>
  <si>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</si>
  <si>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</si>
  <si>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</si>
  <si>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</si>
  <si>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</si>
  <si>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</si>
  <si>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</si>
  <si>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</si>
  <si>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</si>
  <si>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</si>
  <si>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</si>
  <si>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</si>
  <si>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</si>
  <si>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</si>
  <si>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</si>
  <si>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</si>
  <si>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</si>
  <si>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</si>
  <si>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</si>
  <si>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</si>
  <si>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</si>
  <si>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</si>
  <si>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</si>
  <si>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</si>
  <si>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</si>
  <si>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</si>
  <si>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</si>
  <si>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</si>
  <si>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</si>
  <si>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</si>
  <si>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</si>
  <si>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</si>
  <si>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</si>
  <si>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</si>
  <si>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</si>
  <si>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</si>
  <si>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</si>
  <si>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</si>
  <si>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</si>
  <si>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</si>
  <si>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</si>
  <si>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</si>
  <si>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</si>
  <si>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</si>
  <si>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</si>
  <si>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</si>
  <si>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</si>
  <si>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</si>
  <si>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</si>
  <si>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</si>
  <si>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</si>
  <si>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</si>
  <si>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</si>
  <si>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</si>
  <si>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</si>
  <si>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</si>
  <si>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</si>
  <si>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</si>
  <si>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</si>
  <si>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</si>
  <si>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</si>
  <si>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</si>
  <si>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</si>
  <si>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</si>
  <si>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</si>
  <si>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</si>
  <si>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</si>
  <si>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</si>
  <si>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</si>
  <si>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</si>
  <si>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</si>
  <si>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</si>
  <si>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</si>
  <si>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</si>
  <si>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26  日</t>
    <phoneticPr fontId="3"/>
  </si>
  <si>
    <t>横浜市西区みなとみらい3-6-1
みなとみらいセンタービル15階</t>
    <phoneticPr fontId="3"/>
  </si>
  <si>
    <t>大和ハウス工業株式会社南関東支社
執行役員支社長　齋藤　栄司</t>
    <phoneticPr fontId="3"/>
  </si>
  <si>
    <t>大和ハウス工業株式会社南関東支社</t>
    <phoneticPr fontId="3"/>
  </si>
  <si>
    <t>045-523-4872</t>
    <phoneticPr fontId="3"/>
  </si>
  <si>
    <t>Ｄ－建設業</t>
    <phoneticPr fontId="3"/>
  </si>
  <si>
    <t>総合建設業</t>
    <phoneticPr fontId="3"/>
  </si>
  <si>
    <t>横浜市長</t>
    <phoneticPr fontId="3"/>
  </si>
  <si>
    <t>○</t>
  </si>
  <si>
    <t>５１５名</t>
    <rPh sb="3" eb="4">
      <t>メイ</t>
    </rPh>
    <phoneticPr fontId="3"/>
  </si>
  <si>
    <t>(建設業）売上高　全社　2,149,713百万円/年（該当事業場　　109,891百万円/年）　2024年3月期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</si>
</sst>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19" zoomScaleNormal="100" zoomScaleSheetLayoutView="100" workbookViewId="0">
      <selection activeCell="R30" sqref="R3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458</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2648</v>
      </c>
      <c r="N48" s="573"/>
      <c r="O48" s="574"/>
    </row>
    <row r="49" spans="3:21" ht="18" customHeight="1" x14ac:dyDescent="0.15">
      <c r="C49" s="523" t="s">
        <v>11</v>
      </c>
      <c r="D49" s="555"/>
      <c r="E49" s="556"/>
      <c r="F49" s="542" t="s">
        <v>452</v>
      </c>
      <c r="G49" s="543"/>
      <c r="H49" s="543"/>
      <c r="I49" s="543"/>
      <c r="J49" s="543"/>
      <c r="K49" s="543"/>
      <c r="L49" s="471" t="s">
        <v>172</v>
      </c>
      <c r="M49" s="474"/>
      <c r="N49" s="575" t="s">
        <v>455</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t="s">
        <v>461</v>
      </c>
      <c r="G58" s="605"/>
      <c r="H58" s="605"/>
      <c r="I58" s="605"/>
      <c r="J58" s="605"/>
      <c r="K58" s="605"/>
      <c r="L58" s="605"/>
      <c r="M58" s="605"/>
      <c r="N58" s="605"/>
      <c r="O58" s="606"/>
    </row>
    <row r="59" spans="3:21" ht="26.25" customHeight="1" x14ac:dyDescent="0.15">
      <c r="C59" s="366"/>
      <c r="D59" s="485" t="s">
        <v>24</v>
      </c>
      <c r="E59" s="486" t="s">
        <v>378</v>
      </c>
      <c r="F59" s="607" t="s">
        <v>460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17798.699999999997</v>
      </c>
      <c r="I63" s="293" t="s">
        <v>4</v>
      </c>
      <c r="J63" s="594" t="s">
        <v>324</v>
      </c>
      <c r="K63" s="595"/>
      <c r="L63" s="596"/>
      <c r="M63" s="592">
        <f>+別紙!AA14</f>
        <v>17798.699999999997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5007.9000000000005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17755.400000000001</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f>+別紙!AA18</f>
        <v>27.4</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oddFooter>&amp;C_x000D_&amp;1#&amp;"Calibri"&amp;10&amp;K000000 Confidential</oddFooter>
  </headerFooter>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大和ハウス工業株式会社南関東支社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2349.6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5434</v>
      </c>
      <c r="E24" s="655"/>
      <c r="F24" s="655"/>
      <c r="G24" s="212" t="s">
        <v>198</v>
      </c>
      <c r="H24" s="644">
        <f>+F12</f>
        <v>2349.6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2349.6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2349.6</v>
      </c>
      <c r="Q27" s="704"/>
      <c r="R27" s="704"/>
      <c r="S27" s="704"/>
      <c r="T27" s="54" t="s">
        <v>38</v>
      </c>
      <c r="U27" s="74"/>
      <c r="V27" s="74"/>
      <c r="Y27" s="72" t="s">
        <v>39</v>
      </c>
      <c r="Z27" s="75"/>
      <c r="AH27" s="63"/>
      <c r="AI27" s="63"/>
      <c r="AJ27" s="63"/>
      <c r="AK27" s="63"/>
      <c r="AL27" s="674">
        <f>+AH18+P27</f>
        <v>2349.6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2349.6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5434</v>
      </c>
      <c r="E29" s="655"/>
      <c r="F29" s="655"/>
      <c r="G29" s="212" t="s">
        <v>198</v>
      </c>
      <c r="H29" s="644">
        <f>+AL27</f>
        <v>2349.6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2349.6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5434</v>
      </c>
      <c r="E31" s="655"/>
      <c r="F31" s="655"/>
      <c r="G31" s="212" t="s">
        <v>198</v>
      </c>
      <c r="H31" s="644">
        <f>+AS24</f>
        <v>2349.6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0.2</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0.2</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589.20000000000005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726</v>
      </c>
      <c r="E24" s="655"/>
      <c r="F24" s="655"/>
      <c r="G24" s="212" t="s">
        <v>198</v>
      </c>
      <c r="H24" s="644">
        <f>+F12</f>
        <v>589.20000000000005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215.5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589.20000000000005</v>
      </c>
      <c r="Q27" s="704"/>
      <c r="R27" s="704"/>
      <c r="S27" s="704"/>
      <c r="T27" s="54" t="s">
        <v>38</v>
      </c>
      <c r="U27" s="74"/>
      <c r="V27" s="74"/>
      <c r="Y27" s="72" t="s">
        <v>39</v>
      </c>
      <c r="Z27" s="75"/>
      <c r="AH27" s="63"/>
      <c r="AI27" s="63"/>
      <c r="AJ27" s="63"/>
      <c r="AK27" s="63"/>
      <c r="AL27" s="674">
        <f>+AH18+P27</f>
        <v>589.20000000000005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215.5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726</v>
      </c>
      <c r="E29" s="655"/>
      <c r="F29" s="655"/>
      <c r="G29" s="212" t="s">
        <v>198</v>
      </c>
      <c r="H29" s="644">
        <f>+AL27</f>
        <v>589.20000000000005</v>
      </c>
      <c r="I29" s="645"/>
      <c r="J29" s="212" t="s">
        <v>198</v>
      </c>
      <c r="M29" s="653"/>
      <c r="P29" s="66"/>
      <c r="Q29" s="158"/>
      <c r="R29" s="61" t="s">
        <v>183</v>
      </c>
      <c r="S29" s="699" t="s">
        <v>33</v>
      </c>
      <c r="T29" s="702"/>
      <c r="U29" s="702"/>
      <c r="V29" s="703"/>
      <c r="W29" s="58"/>
      <c r="X29" s="76"/>
      <c r="Y29" s="659" t="s">
        <v>258</v>
      </c>
      <c r="Z29" s="660"/>
      <c r="AA29" s="700">
        <v>373.6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426.5</v>
      </c>
      <c r="E30" s="655"/>
      <c r="F30" s="655"/>
      <c r="G30" s="212" t="s">
        <v>198</v>
      </c>
      <c r="H30" s="644">
        <f>+AL30</f>
        <v>278.60000000000002</v>
      </c>
      <c r="I30" s="645"/>
      <c r="J30" s="212" t="s">
        <v>198</v>
      </c>
      <c r="M30" s="653"/>
      <c r="P30" s="66"/>
      <c r="R30" s="658">
        <f>+ROUND(AA28,1)+ROUND(AA29,1)+ROUND(AA30,1)</f>
        <v>589.1</v>
      </c>
      <c r="S30" s="704"/>
      <c r="T30" s="704"/>
      <c r="U30" s="704"/>
      <c r="V30" s="54" t="s">
        <v>16</v>
      </c>
      <c r="Y30" s="659" t="s">
        <v>186</v>
      </c>
      <c r="Z30" s="660"/>
      <c r="AA30" s="700"/>
      <c r="AB30" s="701"/>
      <c r="AC30" s="701"/>
      <c r="AD30" s="701"/>
      <c r="AE30" s="701"/>
      <c r="AF30" s="54" t="s">
        <v>13</v>
      </c>
      <c r="AL30" s="677">
        <v>278.60000000000002</v>
      </c>
      <c r="AM30" s="678"/>
      <c r="AN30" s="678"/>
      <c r="AO30" s="678"/>
      <c r="AP30" s="62" t="s">
        <v>13</v>
      </c>
      <c r="AS30" s="696"/>
      <c r="AT30" s="693"/>
      <c r="AU30" s="693"/>
      <c r="AV30" s="694"/>
      <c r="AW30" s="503"/>
    </row>
    <row r="31" spans="2:49" ht="27" customHeight="1" thickTop="1" thickBot="1" x14ac:dyDescent="0.2">
      <c r="B31" s="631" t="s">
        <v>226</v>
      </c>
      <c r="C31" s="632"/>
      <c r="D31" s="655">
        <v>725.3</v>
      </c>
      <c r="E31" s="655"/>
      <c r="F31" s="655"/>
      <c r="G31" s="212" t="s">
        <v>198</v>
      </c>
      <c r="H31" s="644">
        <f>+AS24</f>
        <v>215.5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373.6</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0.7</v>
      </c>
      <c r="E33" s="712"/>
      <c r="F33" s="712"/>
      <c r="G33" s="213" t="s">
        <v>198</v>
      </c>
      <c r="H33" s="697">
        <f>+AS31</f>
        <v>373.6</v>
      </c>
      <c r="I33" s="698"/>
      <c r="J33" s="213" t="s">
        <v>198</v>
      </c>
      <c r="M33" s="654"/>
      <c r="R33" s="700">
        <v>0.1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51.4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224.5</v>
      </c>
      <c r="E24" s="655"/>
      <c r="F24" s="655"/>
      <c r="G24" s="212" t="s">
        <v>198</v>
      </c>
      <c r="H24" s="644">
        <f>+F12</f>
        <v>51.4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48.4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51.4</v>
      </c>
      <c r="Q27" s="704"/>
      <c r="R27" s="704"/>
      <c r="S27" s="704"/>
      <c r="T27" s="54" t="s">
        <v>38</v>
      </c>
      <c r="U27" s="74"/>
      <c r="V27" s="74"/>
      <c r="Y27" s="72" t="s">
        <v>39</v>
      </c>
      <c r="Z27" s="75"/>
      <c r="AH27" s="63"/>
      <c r="AI27" s="63"/>
      <c r="AJ27" s="63"/>
      <c r="AK27" s="63"/>
      <c r="AL27" s="674">
        <f>+AH18+P27</f>
        <v>51.4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48.4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224.5</v>
      </c>
      <c r="E29" s="655"/>
      <c r="F29" s="655"/>
      <c r="G29" s="212" t="s">
        <v>198</v>
      </c>
      <c r="H29" s="644">
        <f>+AL27</f>
        <v>51.4</v>
      </c>
      <c r="I29" s="645"/>
      <c r="J29" s="212" t="s">
        <v>198</v>
      </c>
      <c r="M29" s="653"/>
      <c r="P29" s="66"/>
      <c r="Q29" s="158"/>
      <c r="R29" s="61" t="s">
        <v>183</v>
      </c>
      <c r="S29" s="699" t="s">
        <v>33</v>
      </c>
      <c r="T29" s="702"/>
      <c r="U29" s="702"/>
      <c r="V29" s="703"/>
      <c r="W29" s="58"/>
      <c r="X29" s="76"/>
      <c r="Y29" s="659" t="s">
        <v>258</v>
      </c>
      <c r="Z29" s="660"/>
      <c r="AA29" s="700">
        <v>3</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222.5</v>
      </c>
      <c r="E30" s="655"/>
      <c r="F30" s="655"/>
      <c r="G30" s="212" t="s">
        <v>198</v>
      </c>
      <c r="H30" s="644">
        <f>+AL30</f>
        <v>34.1</v>
      </c>
      <c r="I30" s="645"/>
      <c r="J30" s="212" t="s">
        <v>198</v>
      </c>
      <c r="M30" s="653"/>
      <c r="P30" s="66"/>
      <c r="R30" s="658">
        <f>+ROUND(AA28,1)+ROUND(AA29,1)+ROUND(AA30,1)</f>
        <v>51.4</v>
      </c>
      <c r="S30" s="704"/>
      <c r="T30" s="704"/>
      <c r="U30" s="704"/>
      <c r="V30" s="54" t="s">
        <v>16</v>
      </c>
      <c r="Y30" s="659" t="s">
        <v>186</v>
      </c>
      <c r="Z30" s="660"/>
      <c r="AA30" s="700"/>
      <c r="AB30" s="701"/>
      <c r="AC30" s="701"/>
      <c r="AD30" s="701"/>
      <c r="AE30" s="701"/>
      <c r="AF30" s="54" t="s">
        <v>13</v>
      </c>
      <c r="AL30" s="677">
        <v>34.1</v>
      </c>
      <c r="AM30" s="678"/>
      <c r="AN30" s="678"/>
      <c r="AO30" s="678"/>
      <c r="AP30" s="62" t="s">
        <v>13</v>
      </c>
      <c r="AS30" s="696"/>
      <c r="AT30" s="693"/>
      <c r="AU30" s="693"/>
      <c r="AV30" s="694"/>
      <c r="AW30" s="503"/>
    </row>
    <row r="31" spans="2:49" ht="27" customHeight="1" thickTop="1" thickBot="1" x14ac:dyDescent="0.2">
      <c r="B31" s="631" t="s">
        <v>226</v>
      </c>
      <c r="C31" s="632"/>
      <c r="D31" s="655">
        <v>224.5</v>
      </c>
      <c r="E31" s="655"/>
      <c r="F31" s="655"/>
      <c r="G31" s="212" t="s">
        <v>198</v>
      </c>
      <c r="H31" s="644">
        <f>+AS24</f>
        <v>48.4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3</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9.4</v>
      </c>
      <c r="E33" s="712"/>
      <c r="F33" s="712"/>
      <c r="G33" s="213" t="s">
        <v>198</v>
      </c>
      <c r="H33" s="697">
        <f>+AS31</f>
        <v>3</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AS32" sqref="AS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904</v>
      </c>
      <c r="E24" s="655"/>
      <c r="F24" s="655"/>
      <c r="G24" s="212" t="s">
        <v>198</v>
      </c>
      <c r="H24" s="644">
        <f>+F12</f>
        <v>637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636.9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637</v>
      </c>
      <c r="Q27" s="704"/>
      <c r="R27" s="704"/>
      <c r="S27" s="704"/>
      <c r="T27" s="54" t="s">
        <v>38</v>
      </c>
      <c r="U27" s="74"/>
      <c r="V27" s="74"/>
      <c r="Y27" s="72" t="s">
        <v>39</v>
      </c>
      <c r="Z27" s="75"/>
      <c r="AH27" s="63"/>
      <c r="AI27" s="63"/>
      <c r="AJ27" s="63"/>
      <c r="AK27" s="63"/>
      <c r="AL27" s="674">
        <f>+AH18+P27</f>
        <v>637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636.9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904</v>
      </c>
      <c r="E29" s="655"/>
      <c r="F29" s="655"/>
      <c r="G29" s="212" t="s">
        <v>198</v>
      </c>
      <c r="H29" s="644">
        <f>+AL27</f>
        <v>637</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593.6</v>
      </c>
      <c r="E30" s="655"/>
      <c r="F30" s="655"/>
      <c r="G30" s="212" t="s">
        <v>198</v>
      </c>
      <c r="H30" s="644">
        <f>+AL30</f>
        <v>436.9</v>
      </c>
      <c r="I30" s="645"/>
      <c r="J30" s="212" t="s">
        <v>198</v>
      </c>
      <c r="M30" s="653"/>
      <c r="P30" s="66"/>
      <c r="R30" s="658">
        <f>+ROUND(AA28,1)+ROUND(AA29,1)+ROUND(AA30,1)</f>
        <v>637</v>
      </c>
      <c r="S30" s="704"/>
      <c r="T30" s="704"/>
      <c r="U30" s="704"/>
      <c r="V30" s="54" t="s">
        <v>16</v>
      </c>
      <c r="Y30" s="659" t="s">
        <v>186</v>
      </c>
      <c r="Z30" s="660"/>
      <c r="AA30" s="700"/>
      <c r="AB30" s="701"/>
      <c r="AC30" s="701"/>
      <c r="AD30" s="701"/>
      <c r="AE30" s="701"/>
      <c r="AF30" s="54" t="s">
        <v>13</v>
      </c>
      <c r="AL30" s="677">
        <v>436.9</v>
      </c>
      <c r="AM30" s="678"/>
      <c r="AN30" s="678"/>
      <c r="AO30" s="678"/>
      <c r="AP30" s="62" t="s">
        <v>13</v>
      </c>
      <c r="AS30" s="696"/>
      <c r="AT30" s="693"/>
      <c r="AU30" s="693"/>
      <c r="AV30" s="694"/>
      <c r="AW30" s="503"/>
    </row>
    <row r="31" spans="2:49" ht="27" customHeight="1" thickTop="1" thickBot="1" x14ac:dyDescent="0.2">
      <c r="B31" s="631" t="s">
        <v>226</v>
      </c>
      <c r="C31" s="632"/>
      <c r="D31" s="655">
        <v>904</v>
      </c>
      <c r="E31" s="655"/>
      <c r="F31" s="655"/>
      <c r="G31" s="212" t="s">
        <v>198</v>
      </c>
      <c r="H31" s="644">
        <f>+AS24</f>
        <v>636.9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0.1</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17.3</v>
      </c>
      <c r="E33" s="712"/>
      <c r="F33" s="712"/>
      <c r="G33" s="213" t="s">
        <v>198</v>
      </c>
      <c r="H33" s="697">
        <f>+AS31</f>
        <v>0.1</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3.4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3.4</v>
      </c>
      <c r="Q27" s="704"/>
      <c r="R27" s="704"/>
      <c r="S27" s="704"/>
      <c r="T27" s="54" t="s">
        <v>38</v>
      </c>
      <c r="U27" s="74"/>
      <c r="V27" s="74"/>
      <c r="Y27" s="72" t="s">
        <v>39</v>
      </c>
      <c r="Z27" s="75"/>
      <c r="AH27" s="63"/>
      <c r="AI27" s="63"/>
      <c r="AJ27" s="63"/>
      <c r="AK27" s="63"/>
      <c r="AL27" s="674">
        <f>+AH18+P27</f>
        <v>3.4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3.4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v>
      </c>
      <c r="E30" s="655"/>
      <c r="F30" s="655"/>
      <c r="G30" s="212" t="s">
        <v>198</v>
      </c>
      <c r="H30" s="644">
        <f>+AL30</f>
        <v>1.6</v>
      </c>
      <c r="I30" s="645"/>
      <c r="J30" s="212" t="s">
        <v>198</v>
      </c>
      <c r="M30" s="653"/>
      <c r="P30" s="66"/>
      <c r="R30" s="658">
        <f>+ROUND(AA28,1)+ROUND(AA29,1)+ROUND(AA30,1)</f>
        <v>3.4</v>
      </c>
      <c r="S30" s="704"/>
      <c r="T30" s="704"/>
      <c r="U30" s="704"/>
      <c r="V30" s="54" t="s">
        <v>16</v>
      </c>
      <c r="Y30" s="659" t="s">
        <v>186</v>
      </c>
      <c r="Z30" s="660"/>
      <c r="AA30" s="700"/>
      <c r="AB30" s="701"/>
      <c r="AC30" s="701"/>
      <c r="AD30" s="701"/>
      <c r="AE30" s="701"/>
      <c r="AF30" s="54" t="s">
        <v>13</v>
      </c>
      <c r="AL30" s="677">
        <v>1.6</v>
      </c>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3.4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65.7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152.4</v>
      </c>
      <c r="E24" s="655"/>
      <c r="F24" s="655"/>
      <c r="G24" s="212" t="s">
        <v>198</v>
      </c>
      <c r="H24" s="644">
        <f>+F12</f>
        <v>65.7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65.7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65.7</v>
      </c>
      <c r="Q27" s="704"/>
      <c r="R27" s="704"/>
      <c r="S27" s="704"/>
      <c r="T27" s="54" t="s">
        <v>38</v>
      </c>
      <c r="U27" s="74"/>
      <c r="V27" s="74"/>
      <c r="Y27" s="72" t="s">
        <v>39</v>
      </c>
      <c r="Z27" s="75"/>
      <c r="AH27" s="63"/>
      <c r="AI27" s="63"/>
      <c r="AJ27" s="63"/>
      <c r="AK27" s="63"/>
      <c r="AL27" s="674">
        <f>+AH18+P27</f>
        <v>65.7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65.7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152.4</v>
      </c>
      <c r="E29" s="655"/>
      <c r="F29" s="655"/>
      <c r="G29" s="212" t="s">
        <v>198</v>
      </c>
      <c r="H29" s="644">
        <f>+AL27</f>
        <v>65.7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121.4</v>
      </c>
      <c r="E30" s="655"/>
      <c r="F30" s="655"/>
      <c r="G30" s="212" t="s">
        <v>198</v>
      </c>
      <c r="H30" s="644">
        <f>+AL30</f>
        <v>41.7</v>
      </c>
      <c r="I30" s="645"/>
      <c r="J30" s="212" t="s">
        <v>198</v>
      </c>
      <c r="M30" s="653"/>
      <c r="P30" s="66"/>
      <c r="R30" s="658">
        <f>+ROUND(AA28,1)+ROUND(AA29,1)+ROUND(AA30,1)</f>
        <v>65.7</v>
      </c>
      <c r="S30" s="704"/>
      <c r="T30" s="704"/>
      <c r="U30" s="704"/>
      <c r="V30" s="54" t="s">
        <v>16</v>
      </c>
      <c r="Y30" s="659" t="s">
        <v>186</v>
      </c>
      <c r="Z30" s="660"/>
      <c r="AA30" s="700"/>
      <c r="AB30" s="701"/>
      <c r="AC30" s="701"/>
      <c r="AD30" s="701"/>
      <c r="AE30" s="701"/>
      <c r="AF30" s="54" t="s">
        <v>13</v>
      </c>
      <c r="AL30" s="677">
        <v>41.7</v>
      </c>
      <c r="AM30" s="678"/>
      <c r="AN30" s="678"/>
      <c r="AO30" s="678"/>
      <c r="AP30" s="62" t="s">
        <v>13</v>
      </c>
      <c r="AS30" s="696"/>
      <c r="AT30" s="693"/>
      <c r="AU30" s="693"/>
      <c r="AV30" s="694"/>
      <c r="AW30" s="503"/>
    </row>
    <row r="31" spans="2:49" ht="27" customHeight="1" thickTop="1" thickBot="1" x14ac:dyDescent="0.2">
      <c r="B31" s="631" t="s">
        <v>226</v>
      </c>
      <c r="C31" s="632"/>
      <c r="D31" s="655">
        <v>152.4</v>
      </c>
      <c r="E31" s="655"/>
      <c r="F31" s="655"/>
      <c r="G31" s="212" t="s">
        <v>198</v>
      </c>
      <c r="H31" s="644">
        <f>+AS24</f>
        <v>65.7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4" zoomScaleNormal="100" workbookViewId="0">
      <selection activeCell="AI28" sqref="AI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1591.3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2156.1999999999998</v>
      </c>
      <c r="E24" s="655"/>
      <c r="F24" s="655"/>
      <c r="G24" s="212" t="s">
        <v>198</v>
      </c>
      <c r="H24" s="644">
        <f>+F12</f>
        <v>1591.3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1590.5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1591.3</v>
      </c>
      <c r="Q27" s="704"/>
      <c r="R27" s="704"/>
      <c r="S27" s="704"/>
      <c r="T27" s="54" t="s">
        <v>38</v>
      </c>
      <c r="U27" s="74"/>
      <c r="V27" s="74"/>
      <c r="Y27" s="72" t="s">
        <v>39</v>
      </c>
      <c r="Z27" s="75"/>
      <c r="AH27" s="63"/>
      <c r="AI27" s="63"/>
      <c r="AJ27" s="63"/>
      <c r="AK27" s="63"/>
      <c r="AL27" s="674">
        <f>+AH18+P27</f>
        <v>1591.3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1590.5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2156.1999999999998</v>
      </c>
      <c r="E29" s="655"/>
      <c r="F29" s="655"/>
      <c r="G29" s="212" t="s">
        <v>198</v>
      </c>
      <c r="H29" s="644">
        <f>+AL27</f>
        <v>1591.3</v>
      </c>
      <c r="I29" s="645"/>
      <c r="J29" s="212" t="s">
        <v>198</v>
      </c>
      <c r="M29" s="653"/>
      <c r="P29" s="66"/>
      <c r="Q29" s="158"/>
      <c r="R29" s="61" t="s">
        <v>183</v>
      </c>
      <c r="S29" s="699" t="s">
        <v>33</v>
      </c>
      <c r="T29" s="702"/>
      <c r="U29" s="702"/>
      <c r="V29" s="703"/>
      <c r="W29" s="58"/>
      <c r="X29" s="76"/>
      <c r="Y29" s="659" t="s">
        <v>258</v>
      </c>
      <c r="Z29" s="660"/>
      <c r="AA29" s="700">
        <v>0.8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1471.3</v>
      </c>
      <c r="E30" s="655"/>
      <c r="F30" s="655"/>
      <c r="G30" s="212" t="s">
        <v>198</v>
      </c>
      <c r="H30" s="644">
        <f>+AL30</f>
        <v>889</v>
      </c>
      <c r="I30" s="645"/>
      <c r="J30" s="212" t="s">
        <v>198</v>
      </c>
      <c r="M30" s="653"/>
      <c r="P30" s="66"/>
      <c r="R30" s="658">
        <f>+ROUND(AA28,1)+ROUND(AA29,1)+ROUND(AA30,1)</f>
        <v>1591.3</v>
      </c>
      <c r="S30" s="704"/>
      <c r="T30" s="704"/>
      <c r="U30" s="704"/>
      <c r="V30" s="54" t="s">
        <v>16</v>
      </c>
      <c r="Y30" s="659" t="s">
        <v>186</v>
      </c>
      <c r="Z30" s="660"/>
      <c r="AA30" s="700"/>
      <c r="AB30" s="701"/>
      <c r="AC30" s="701"/>
      <c r="AD30" s="701"/>
      <c r="AE30" s="701"/>
      <c r="AF30" s="54" t="s">
        <v>13</v>
      </c>
      <c r="AL30" s="677">
        <v>889</v>
      </c>
      <c r="AM30" s="678"/>
      <c r="AN30" s="678"/>
      <c r="AO30" s="678"/>
      <c r="AP30" s="62" t="s">
        <v>13</v>
      </c>
      <c r="AS30" s="696"/>
      <c r="AT30" s="693"/>
      <c r="AU30" s="693"/>
      <c r="AV30" s="694"/>
      <c r="AW30" s="503"/>
    </row>
    <row r="31" spans="2:49" ht="27" customHeight="1" thickTop="1" thickBot="1" x14ac:dyDescent="0.2">
      <c r="B31" s="631" t="s">
        <v>226</v>
      </c>
      <c r="C31" s="632"/>
      <c r="D31" s="655">
        <v>2154.8000000000002</v>
      </c>
      <c r="E31" s="655"/>
      <c r="F31" s="655"/>
      <c r="G31" s="212" t="s">
        <v>198</v>
      </c>
      <c r="H31" s="644">
        <f>+AS24</f>
        <v>1590.5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3955.8999999999996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7982.9</v>
      </c>
      <c r="E24" s="655"/>
      <c r="F24" s="655"/>
      <c r="G24" s="212" t="s">
        <v>198</v>
      </c>
      <c r="H24" s="644">
        <f>+F12</f>
        <v>3955.8999999999996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3913.7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3955.8999999999996</v>
      </c>
      <c r="Q27" s="704"/>
      <c r="R27" s="704"/>
      <c r="S27" s="704"/>
      <c r="T27" s="54" t="s">
        <v>38</v>
      </c>
      <c r="U27" s="74"/>
      <c r="V27" s="74"/>
      <c r="Y27" s="72" t="s">
        <v>39</v>
      </c>
      <c r="Z27" s="75"/>
      <c r="AH27" s="63"/>
      <c r="AI27" s="63"/>
      <c r="AJ27" s="63"/>
      <c r="AK27" s="63"/>
      <c r="AL27" s="674">
        <f>+AH18+P27</f>
        <v>3955.8999999999996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3913.7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7982.9</v>
      </c>
      <c r="E29" s="655"/>
      <c r="F29" s="655"/>
      <c r="G29" s="212" t="s">
        <v>198</v>
      </c>
      <c r="H29" s="644">
        <f>+AL27</f>
        <v>3955.8999999999996</v>
      </c>
      <c r="I29" s="645"/>
      <c r="J29" s="212" t="s">
        <v>198</v>
      </c>
      <c r="M29" s="653"/>
      <c r="P29" s="66"/>
      <c r="Q29" s="158"/>
      <c r="R29" s="61" t="s">
        <v>183</v>
      </c>
      <c r="S29" s="699" t="s">
        <v>33</v>
      </c>
      <c r="T29" s="702"/>
      <c r="U29" s="702"/>
      <c r="V29" s="703"/>
      <c r="W29" s="58"/>
      <c r="X29" s="76"/>
      <c r="Y29" s="659" t="s">
        <v>258</v>
      </c>
      <c r="Z29" s="660"/>
      <c r="AA29" s="700">
        <v>21.1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1968.3</v>
      </c>
      <c r="E30" s="655"/>
      <c r="F30" s="655"/>
      <c r="G30" s="212" t="s">
        <v>198</v>
      </c>
      <c r="H30" s="644">
        <f>+AL30</f>
        <v>1206.0999999999999</v>
      </c>
      <c r="I30" s="645"/>
      <c r="J30" s="212" t="s">
        <v>198</v>
      </c>
      <c r="M30" s="653"/>
      <c r="P30" s="66"/>
      <c r="R30" s="658">
        <f>+ROUND(AA28,1)+ROUND(AA29,1)+ROUND(AA30,1)</f>
        <v>3934.7999999999997</v>
      </c>
      <c r="S30" s="704"/>
      <c r="T30" s="704"/>
      <c r="U30" s="704"/>
      <c r="V30" s="54" t="s">
        <v>16</v>
      </c>
      <c r="Y30" s="659" t="s">
        <v>186</v>
      </c>
      <c r="Z30" s="660"/>
      <c r="AA30" s="700"/>
      <c r="AB30" s="701"/>
      <c r="AC30" s="701"/>
      <c r="AD30" s="701"/>
      <c r="AE30" s="701"/>
      <c r="AF30" s="54" t="s">
        <v>13</v>
      </c>
      <c r="AL30" s="677">
        <v>1206.0999999999999</v>
      </c>
      <c r="AM30" s="678"/>
      <c r="AN30" s="678"/>
      <c r="AO30" s="678"/>
      <c r="AP30" s="62" t="s">
        <v>13</v>
      </c>
      <c r="AS30" s="696"/>
      <c r="AT30" s="693"/>
      <c r="AU30" s="693"/>
      <c r="AV30" s="694"/>
      <c r="AW30" s="503"/>
    </row>
    <row r="31" spans="2:49" ht="27" customHeight="1" thickTop="1" thickBot="1" x14ac:dyDescent="0.2">
      <c r="B31" s="631" t="s">
        <v>226</v>
      </c>
      <c r="C31" s="632"/>
      <c r="D31" s="655">
        <v>7941.7</v>
      </c>
      <c r="E31" s="655"/>
      <c r="F31" s="655"/>
      <c r="G31" s="212" t="s">
        <v>198</v>
      </c>
      <c r="H31" s="644">
        <f>+AS24</f>
        <v>3913.7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21.1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大和ハウス工業株式会社南関東支社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239.8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213.5</v>
      </c>
      <c r="E24" s="655"/>
      <c r="F24" s="655"/>
      <c r="G24" s="212" t="s">
        <v>198</v>
      </c>
      <c r="H24" s="644">
        <f>+F12</f>
        <v>239.8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239.8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239.8</v>
      </c>
      <c r="Q27" s="704"/>
      <c r="R27" s="704"/>
      <c r="S27" s="704"/>
      <c r="T27" s="54" t="s">
        <v>38</v>
      </c>
      <c r="U27" s="74"/>
      <c r="V27" s="74"/>
      <c r="Y27" s="72" t="s">
        <v>39</v>
      </c>
      <c r="Z27" s="75"/>
      <c r="AH27" s="63"/>
      <c r="AI27" s="63"/>
      <c r="AJ27" s="63"/>
      <c r="AK27" s="63"/>
      <c r="AL27" s="674">
        <f>+AH18+P27</f>
        <v>239.8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213.5</v>
      </c>
      <c r="E29" s="655"/>
      <c r="F29" s="655"/>
      <c r="G29" s="212" t="s">
        <v>198</v>
      </c>
      <c r="H29" s="644">
        <f>+AL27</f>
        <v>239.8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199.1</v>
      </c>
      <c r="E30" s="655"/>
      <c r="F30" s="655"/>
      <c r="G30" s="212" t="s">
        <v>198</v>
      </c>
      <c r="H30" s="644">
        <f>+AL30</f>
        <v>228.8</v>
      </c>
      <c r="I30" s="645"/>
      <c r="J30" s="212" t="s">
        <v>198</v>
      </c>
      <c r="M30" s="653"/>
      <c r="P30" s="66"/>
      <c r="R30" s="658">
        <f>+ROUND(AA28,1)+ROUND(AA29,1)+ROUND(AA30,1)</f>
        <v>239.8</v>
      </c>
      <c r="S30" s="704"/>
      <c r="T30" s="704"/>
      <c r="U30" s="704"/>
      <c r="V30" s="54" t="s">
        <v>16</v>
      </c>
      <c r="Y30" s="659" t="s">
        <v>186</v>
      </c>
      <c r="Z30" s="660"/>
      <c r="AA30" s="700"/>
      <c r="AB30" s="701"/>
      <c r="AC30" s="701"/>
      <c r="AD30" s="701"/>
      <c r="AE30" s="701"/>
      <c r="AF30" s="54" t="s">
        <v>13</v>
      </c>
      <c r="AL30" s="677">
        <v>228.8</v>
      </c>
      <c r="AM30" s="678"/>
      <c r="AN30" s="678"/>
      <c r="AO30" s="678"/>
      <c r="AP30" s="62" t="s">
        <v>13</v>
      </c>
      <c r="AS30" s="696"/>
      <c r="AT30" s="693"/>
      <c r="AU30" s="693"/>
      <c r="AV30" s="694"/>
      <c r="AW30" s="503"/>
    </row>
    <row r="31" spans="2:49" ht="27" customHeight="1" thickTop="1" thickBot="1" x14ac:dyDescent="0.2">
      <c r="B31" s="631" t="s">
        <v>226</v>
      </c>
      <c r="C31" s="632"/>
      <c r="D31" s="655">
        <v>213.5</v>
      </c>
      <c r="E31" s="655"/>
      <c r="F31" s="655"/>
      <c r="G31" s="212" t="s">
        <v>198</v>
      </c>
      <c r="H31" s="644">
        <f>+AS24</f>
        <v>239.8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oddFooter>&amp;C_x000D_&amp;1#&amp;"Calibri"&amp;10&amp;K000000 Confidential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大和ハウス工業株式会社南関東支社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5434</v>
      </c>
      <c r="I9" s="393">
        <f>IF(OR(ｳ.廃油!D24&gt;0,ｳ.廃油!D24&lt;0),ｳ.廃油!D24,IF(I$19&gt;0,"0",0))</f>
        <v>0.2</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726</v>
      </c>
      <c r="M9" s="393">
        <f>IF(OR(ｷ.紙くず!D24&gt;0,ｷ.紙くず!D24&lt;0),ｷ.紙くず!D24,IF(M$19&gt;0,"0",0))</f>
        <v>224.5</v>
      </c>
      <c r="N9" s="393">
        <f>IF(OR(ｸ.木くず!D24&gt;0,ｸ.木くず!D24&lt;0),ｸ.木くず!D24,IF(N$19&gt;0,"0",0))</f>
        <v>904</v>
      </c>
      <c r="O9" s="393">
        <f>IF(OR(ｹ.繊維くず!D24&gt;0,ｹ.繊維くず!D24&lt;0),ｹ.繊維くず!D24,IF(O$19&gt;0,"0",0))</f>
        <v>5</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152.4</v>
      </c>
      <c r="T9" s="393">
        <f>IF(OR(ｾ.ｶﾞﾗｽ･ｺﾝｸﾘ･陶磁器くず!D24&gt;0,ｾ.ｶﾞﾗｽ･ｺﾝｸﾘ･陶磁器くず!D24&lt;0),ｾ.ｶﾞﾗｽ･ｺﾝｸﾘ･陶磁器くず!D24,IF(T$19&gt;0,"0",0))</f>
        <v>2156.1999999999998</v>
      </c>
      <c r="U9" s="393">
        <f>IF(OR(ｿ.鉱さい!D24&gt;0,ｿ.鉱さい!D24&lt;0),ｿ.鉱さい!D24,IF(U$19&gt;0,"0",0))</f>
        <v>0</v>
      </c>
      <c r="V9" s="393">
        <f>IF(OR(ﾀ.がれき類!D24&gt;0,ﾀ.がれき類!D24&lt;0),ﾀ.がれき類!D24,IF(V$19&gt;0,"0",0))</f>
        <v>7982.9</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213.5</v>
      </c>
      <c r="AA9" s="395">
        <f>IF(SUM(G9:Z9)&gt;0,SUM(G9:Z9),IF(AA$19&gt;0,"0",0))</f>
        <v>17798.699999999997</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5434</v>
      </c>
      <c r="I14" s="399">
        <f>IF(OR(ｳ.廃油!D29&gt;0,ｳ.廃油!D29&lt;0),ｳ.廃油!D29,IF(I$19&gt;0,"0",0))</f>
        <v>0.2</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726</v>
      </c>
      <c r="M14" s="399">
        <f>IF(OR(ｷ.紙くず!D29&gt;0,ｷ.紙くず!D29&lt;0),ｷ.紙くず!D29,IF(M$19&gt;0,"0",0))</f>
        <v>224.5</v>
      </c>
      <c r="N14" s="399">
        <f>IF(OR(ｸ.木くず!D29&gt;0,ｸ.木くず!D29&lt;0),ｸ.木くず!D29,IF(N$19&gt;0,"0",0))</f>
        <v>904</v>
      </c>
      <c r="O14" s="399">
        <f>IF(OR(ｹ.繊維くず!D29&gt;0,ｹ.繊維くず!D29&lt;0),ｹ.繊維くず!D29,IF(O$19&gt;0,"0",0))</f>
        <v>5</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152.4</v>
      </c>
      <c r="T14" s="399">
        <f>IF(OR(ｾ.ｶﾞﾗｽ･ｺﾝｸﾘ･陶磁器くず!D29&gt;0,ｾ.ｶﾞﾗｽ･ｺﾝｸﾘ･陶磁器くず!D29&lt;0),ｾ.ｶﾞﾗｽ･ｺﾝｸﾘ･陶磁器くず!D29,IF(T$19&gt;0,"0",0))</f>
        <v>2156.1999999999998</v>
      </c>
      <c r="U14" s="399">
        <f>IF(OR(ｿ.鉱さい!D29&gt;0,ｿ.鉱さい!D29&lt;0),ｿ.鉱さい!D29,IF(U$19&gt;0,"0",0))</f>
        <v>0</v>
      </c>
      <c r="V14" s="399">
        <f>IF(OR(ﾀ.がれき類!D29&gt;0,ﾀ.がれき類!D29&lt;0),ﾀ.がれき類!D29,IF(V$19&gt;0,"0",0))</f>
        <v>7982.9</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213.5</v>
      </c>
      <c r="AA14" s="401">
        <f t="shared" si="0"/>
        <v>17798.699999999997</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f>IF(OR(ｳ.廃油!D30&gt;0,ｳ.廃油!D30&lt;0),ｳ.廃油!D30,IF(I$19&gt;0,"0",0))</f>
        <v>0.2</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426.5</v>
      </c>
      <c r="M15" s="399">
        <f>IF(OR(ｷ.紙くず!D30&gt;0,ｷ.紙くず!D30&lt;0),ｷ.紙くず!D30,IF(M$19&gt;0,"0",0))</f>
        <v>222.5</v>
      </c>
      <c r="N15" s="399">
        <f>IF(OR(ｸ.木くず!D30&gt;0,ｸ.木くず!D30&lt;0),ｸ.木くず!D30,IF(N$19&gt;0,"0",0))</f>
        <v>593.6</v>
      </c>
      <c r="O15" s="399">
        <f>IF(OR(ｹ.繊維くず!D30&gt;0,ｹ.繊維くず!D30&lt;0),ｹ.繊維くず!D30,IF(O$19&gt;0,"0",0))</f>
        <v>5</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121.4</v>
      </c>
      <c r="T15" s="399">
        <f>IF(OR(ｾ.ｶﾞﾗｽ･ｺﾝｸﾘ･陶磁器くず!D30&gt;0,ｾ.ｶﾞﾗｽ･ｺﾝｸﾘ･陶磁器くず!D30&lt;0),ｾ.ｶﾞﾗｽ･ｺﾝｸﾘ･陶磁器くず!D30,IF(T$19&gt;0,"0",0))</f>
        <v>1471.3</v>
      </c>
      <c r="U15" s="399">
        <f>IF(OR(ｿ.鉱さい!D30&gt;0,ｿ.鉱さい!D30&lt;0),ｿ.鉱さい!D30,IF(U$19&gt;0,"0",0))</f>
        <v>0</v>
      </c>
      <c r="V15" s="399">
        <f>IF(OR(ﾀ.がれき類!D30&gt;0,ﾀ.がれき類!D30&lt;0),ﾀ.がれき類!D30,IF(V$19&gt;0,"0",0))</f>
        <v>1968.3</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199.1</v>
      </c>
      <c r="AA15" s="401">
        <f t="shared" si="0"/>
        <v>5007.9000000000005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5434</v>
      </c>
      <c r="I16" s="399">
        <f>IF(OR(ｳ.廃油!D31&gt;0,ｳ.廃油!D31&lt;0),ｳ.廃油!D31,IF(I$19&gt;0,"0",0))</f>
        <v>0.2</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725.3</v>
      </c>
      <c r="M16" s="399">
        <f>IF(OR(ｷ.紙くず!D31&gt;0,ｷ.紙くず!D31&lt;0),ｷ.紙くず!D31,IF(M$19&gt;0,"0",0))</f>
        <v>224.5</v>
      </c>
      <c r="N16" s="399">
        <f>IF(OR(ｸ.木くず!D31&gt;0,ｸ.木くず!D31&lt;0),ｸ.木くず!D31,IF(N$19&gt;0,"0",0))</f>
        <v>904</v>
      </c>
      <c r="O16" s="399">
        <f>IF(OR(ｹ.繊維くず!D31&gt;0,ｹ.繊維くず!D31&lt;0),ｹ.繊維くず!D31,IF(O$19&gt;0,"0",0))</f>
        <v>5</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152.4</v>
      </c>
      <c r="T16" s="399">
        <f>IF(OR(ｾ.ｶﾞﾗｽ･ｺﾝｸﾘ･陶磁器くず!D31&gt;0,ｾ.ｶﾞﾗｽ･ｺﾝｸﾘ･陶磁器くず!D31&lt;0),ｾ.ｶﾞﾗｽ･ｺﾝｸﾘ･陶磁器くず!D31,IF(T$19&gt;0,"0",0))</f>
        <v>2154.8000000000002</v>
      </c>
      <c r="U16" s="399">
        <f>IF(OR(ｿ.鉱さい!D31&gt;0,ｿ.鉱さい!D31&lt;0),ｿ.鉱さい!D31,IF(U$19&gt;0,"0",0))</f>
        <v>0</v>
      </c>
      <c r="V16" s="399">
        <f>IF(OR(ﾀ.がれき類!D31&gt;0,ﾀ.がれき類!D31&lt;0),ﾀ.がれき類!D31,IF(V$19&gt;0,"0",0))</f>
        <v>7941.7</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213.5</v>
      </c>
      <c r="AA16" s="401">
        <f t="shared" si="0"/>
        <v>17755.400000000001</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0.7</v>
      </c>
      <c r="M18" s="402">
        <f>IF(OR(ｷ.紙くず!D33&gt;0,ｷ.紙くず!D33&lt;0),ｷ.紙くず!D33,IF(M$19&gt;0,"0",0))</f>
        <v>9.4</v>
      </c>
      <c r="N18" s="402">
        <f>IF(OR(ｸ.木くず!D33&gt;0,ｸ.木くず!D33&lt;0),ｸ.木くず!D33,IF(N$19&gt;0,"0",0))</f>
        <v>17.3</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f t="shared" si="0"/>
        <v>27.4</v>
      </c>
    </row>
    <row r="19" spans="2:27" ht="24" customHeight="1" thickTop="1" x14ac:dyDescent="0.15">
      <c r="B19" s="181"/>
      <c r="C19" s="186" t="s">
        <v>334</v>
      </c>
      <c r="D19" s="768" t="s">
        <v>335</v>
      </c>
      <c r="E19" s="768"/>
      <c r="F19" s="769"/>
      <c r="G19" s="405">
        <f t="shared" ref="G19:Z19" si="1">+G37+G25+G23+G22+G21-G20</f>
        <v>0</v>
      </c>
      <c r="H19" s="405">
        <f t="shared" si="1"/>
        <v>2349.6</v>
      </c>
      <c r="I19" s="405">
        <f t="shared" si="1"/>
        <v>0</v>
      </c>
      <c r="J19" s="405">
        <f t="shared" si="1"/>
        <v>0</v>
      </c>
      <c r="K19" s="405">
        <f t="shared" si="1"/>
        <v>0</v>
      </c>
      <c r="L19" s="405">
        <f t="shared" si="1"/>
        <v>589.20000000000005</v>
      </c>
      <c r="M19" s="405">
        <f t="shared" si="1"/>
        <v>51.4</v>
      </c>
      <c r="N19" s="405">
        <f t="shared" si="1"/>
        <v>637</v>
      </c>
      <c r="O19" s="405">
        <f t="shared" si="1"/>
        <v>3.4</v>
      </c>
      <c r="P19" s="405">
        <f t="shared" si="1"/>
        <v>0</v>
      </c>
      <c r="Q19" s="405">
        <f t="shared" si="1"/>
        <v>0</v>
      </c>
      <c r="R19" s="405">
        <f t="shared" si="1"/>
        <v>0</v>
      </c>
      <c r="S19" s="405">
        <f t="shared" si="1"/>
        <v>65.7</v>
      </c>
      <c r="T19" s="405">
        <f t="shared" si="1"/>
        <v>1591.3</v>
      </c>
      <c r="U19" s="405">
        <f t="shared" si="1"/>
        <v>0</v>
      </c>
      <c r="V19" s="405">
        <f t="shared" si="1"/>
        <v>3955.8999999999996</v>
      </c>
      <c r="W19" s="405">
        <f t="shared" si="1"/>
        <v>0</v>
      </c>
      <c r="X19" s="405">
        <f t="shared" si="1"/>
        <v>0</v>
      </c>
      <c r="Y19" s="405">
        <f t="shared" si="1"/>
        <v>0</v>
      </c>
      <c r="Z19" s="406">
        <f t="shared" si="1"/>
        <v>239.8</v>
      </c>
      <c r="AA19" s="407">
        <f t="shared" ref="AA19:AA25" si="2">SUM(G19:Z19)</f>
        <v>9483.2999999999993</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2349.6</v>
      </c>
      <c r="I37" s="441">
        <f t="shared" si="8"/>
        <v>0</v>
      </c>
      <c r="J37" s="441">
        <f t="shared" si="8"/>
        <v>0</v>
      </c>
      <c r="K37" s="441">
        <f t="shared" si="8"/>
        <v>0</v>
      </c>
      <c r="L37" s="441">
        <f t="shared" si="8"/>
        <v>589.20000000000005</v>
      </c>
      <c r="M37" s="441">
        <f t="shared" si="8"/>
        <v>51.4</v>
      </c>
      <c r="N37" s="441">
        <f t="shared" si="8"/>
        <v>637</v>
      </c>
      <c r="O37" s="441">
        <f t="shared" si="8"/>
        <v>3.4</v>
      </c>
      <c r="P37" s="441">
        <f t="shared" si="8"/>
        <v>0</v>
      </c>
      <c r="Q37" s="441">
        <f t="shared" si="8"/>
        <v>0</v>
      </c>
      <c r="R37" s="441">
        <f t="shared" si="8"/>
        <v>0</v>
      </c>
      <c r="S37" s="441">
        <f t="shared" si="8"/>
        <v>65.7</v>
      </c>
      <c r="T37" s="441">
        <f t="shared" si="8"/>
        <v>1591.3</v>
      </c>
      <c r="U37" s="441">
        <f t="shared" si="8"/>
        <v>0</v>
      </c>
      <c r="V37" s="441">
        <f t="shared" si="8"/>
        <v>3955.8999999999996</v>
      </c>
      <c r="W37" s="441">
        <f t="shared" si="8"/>
        <v>0</v>
      </c>
      <c r="X37" s="441">
        <f t="shared" si="8"/>
        <v>0</v>
      </c>
      <c r="Y37" s="441">
        <f t="shared" si="8"/>
        <v>0</v>
      </c>
      <c r="Z37" s="442">
        <f t="shared" si="8"/>
        <v>239.8</v>
      </c>
      <c r="AA37" s="443">
        <f t="shared" si="4"/>
        <v>9483.2999999999993</v>
      </c>
    </row>
    <row r="38" spans="2:27" ht="24" customHeight="1" x14ac:dyDescent="0.15">
      <c r="B38" s="182"/>
      <c r="C38" s="782"/>
      <c r="D38" s="225"/>
      <c r="E38" s="223" t="s">
        <v>262</v>
      </c>
      <c r="F38" s="469"/>
      <c r="G38" s="432">
        <f t="shared" ref="G38:Z38" si="9">SUM(G39:G41)</f>
        <v>0</v>
      </c>
      <c r="H38" s="432">
        <f t="shared" si="9"/>
        <v>2349.6</v>
      </c>
      <c r="I38" s="432">
        <f t="shared" si="9"/>
        <v>0</v>
      </c>
      <c r="J38" s="432">
        <f t="shared" si="9"/>
        <v>0</v>
      </c>
      <c r="K38" s="432">
        <f t="shared" si="9"/>
        <v>0</v>
      </c>
      <c r="L38" s="432">
        <f t="shared" si="9"/>
        <v>589.1</v>
      </c>
      <c r="M38" s="432">
        <f t="shared" si="9"/>
        <v>51.4</v>
      </c>
      <c r="N38" s="432">
        <f t="shared" si="9"/>
        <v>637</v>
      </c>
      <c r="O38" s="432">
        <f t="shared" si="9"/>
        <v>3.4</v>
      </c>
      <c r="P38" s="432">
        <f t="shared" si="9"/>
        <v>0</v>
      </c>
      <c r="Q38" s="432">
        <f t="shared" si="9"/>
        <v>0</v>
      </c>
      <c r="R38" s="432">
        <f t="shared" si="9"/>
        <v>0</v>
      </c>
      <c r="S38" s="432">
        <f t="shared" si="9"/>
        <v>65.7</v>
      </c>
      <c r="T38" s="432">
        <f t="shared" si="9"/>
        <v>1591.3</v>
      </c>
      <c r="U38" s="432">
        <f t="shared" si="9"/>
        <v>0</v>
      </c>
      <c r="V38" s="432">
        <f t="shared" si="9"/>
        <v>3934.7999999999997</v>
      </c>
      <c r="W38" s="432">
        <f t="shared" si="9"/>
        <v>0</v>
      </c>
      <c r="X38" s="432">
        <f t="shared" si="9"/>
        <v>0</v>
      </c>
      <c r="Y38" s="432">
        <f t="shared" si="9"/>
        <v>0</v>
      </c>
      <c r="Z38" s="433">
        <f t="shared" si="9"/>
        <v>239.8</v>
      </c>
      <c r="AA38" s="434">
        <f t="shared" si="4"/>
        <v>9462.0999999999985</v>
      </c>
    </row>
    <row r="39" spans="2:27" ht="24" customHeight="1" x14ac:dyDescent="0.15">
      <c r="B39" s="182"/>
      <c r="C39" s="782"/>
      <c r="D39" s="226"/>
      <c r="E39" s="221"/>
      <c r="F39" s="219" t="s">
        <v>235</v>
      </c>
      <c r="G39" s="435">
        <f>+ｱ.燃え殻!$AA$28</f>
        <v>0</v>
      </c>
      <c r="H39" s="435">
        <f>+ｲ.汚泥!$AA$28</f>
        <v>2349.6</v>
      </c>
      <c r="I39" s="435">
        <f>+ｳ.廃油!$AA$28</f>
        <v>0</v>
      </c>
      <c r="J39" s="435">
        <f>+ｴ.廃酸!$AA$28</f>
        <v>0</v>
      </c>
      <c r="K39" s="435">
        <f>+ｵ.廃ｱﾙｶﾘ!$AA$28</f>
        <v>0</v>
      </c>
      <c r="L39" s="435">
        <f>+ｶ.廃ﾌﾟﾗ類!$AA$28</f>
        <v>215.5</v>
      </c>
      <c r="M39" s="435">
        <f>+ｷ.紙くず!$AA$28</f>
        <v>48.4</v>
      </c>
      <c r="N39" s="435">
        <f>+ｸ.木くず!$AA$28</f>
        <v>636.9</v>
      </c>
      <c r="O39" s="435">
        <f>+ｹ.繊維くず!$AA$28</f>
        <v>3.4</v>
      </c>
      <c r="P39" s="435">
        <f>+ｺ.動植物性残さ!$AA$28</f>
        <v>0</v>
      </c>
      <c r="Q39" s="435">
        <f>+ｻ.動物系固形不要物!$AA$28</f>
        <v>0</v>
      </c>
      <c r="R39" s="435">
        <f>+ｼ.ｺﾞﾑくず!$AA$28</f>
        <v>0</v>
      </c>
      <c r="S39" s="435">
        <f>+ｽ.金属くず!$AA$28</f>
        <v>65.7</v>
      </c>
      <c r="T39" s="435">
        <f>+ｾ.ｶﾞﾗｽ･ｺﾝｸﾘ･陶磁器くず!$AA$28</f>
        <v>1590.5</v>
      </c>
      <c r="U39" s="435">
        <f>+ｿ.鉱さい!$AA$28</f>
        <v>0</v>
      </c>
      <c r="V39" s="435">
        <f>+ﾀ.がれき類!$AA$28</f>
        <v>3913.7</v>
      </c>
      <c r="W39" s="435">
        <f>+ﾁ.動物のふん尿!$AA$28</f>
        <v>0</v>
      </c>
      <c r="X39" s="435">
        <f>+ﾂ.動物の死体!$AA$28</f>
        <v>0</v>
      </c>
      <c r="Y39" s="435">
        <f>+ﾃ.ばいじん!$AA$28</f>
        <v>0</v>
      </c>
      <c r="Z39" s="436">
        <f>+ﾄ.混合廃棄物その他!$AA$28</f>
        <v>239.8</v>
      </c>
      <c r="AA39" s="437">
        <f t="shared" si="4"/>
        <v>9063.5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373.6</v>
      </c>
      <c r="M40" s="435">
        <f>+ｷ.紙くず!$AA$29</f>
        <v>3</v>
      </c>
      <c r="N40" s="435">
        <f>+ｸ.木くず!$AA$29</f>
        <v>0.1</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0.8</v>
      </c>
      <c r="U40" s="435">
        <f>+ｿ.鉱さい!$AA$29</f>
        <v>0</v>
      </c>
      <c r="V40" s="435">
        <f>+ﾀ.がれき類!$AA$29</f>
        <v>21.1</v>
      </c>
      <c r="W40" s="435">
        <f>+ﾁ.動物のふん尿!$AA$29</f>
        <v>0</v>
      </c>
      <c r="X40" s="435">
        <f>+ﾂ.動物の死体!$AA$29</f>
        <v>0</v>
      </c>
      <c r="Y40" s="435">
        <f>+ﾃ.ばいじん!$AA$29</f>
        <v>0</v>
      </c>
      <c r="Z40" s="436">
        <f>+ﾄ.混合廃棄物その他!$AA$29</f>
        <v>0</v>
      </c>
      <c r="AA40" s="437">
        <f t="shared" si="4"/>
        <v>398.60000000000008</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0.1</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21.1</v>
      </c>
      <c r="W42" s="438">
        <f>+ﾁ.動物のふん尿!$R$33</f>
        <v>0</v>
      </c>
      <c r="X42" s="438">
        <f>+ﾂ.動物の死体!$R$33</f>
        <v>0</v>
      </c>
      <c r="Y42" s="438">
        <f>+ﾃ.ばいじん!$R$33</f>
        <v>0</v>
      </c>
      <c r="Z42" s="439">
        <f>+ﾄ.混合廃棄物その他!$R$33</f>
        <v>0</v>
      </c>
      <c r="AA42" s="440">
        <f>SUM(G42:Z42)</f>
        <v>21.200000000000003</v>
      </c>
    </row>
    <row r="43" spans="2:27" ht="24" customHeight="1" x14ac:dyDescent="0.15">
      <c r="B43" s="182"/>
      <c r="C43" s="135" t="s">
        <v>237</v>
      </c>
      <c r="D43" s="787" t="s">
        <v>294</v>
      </c>
      <c r="E43" s="787"/>
      <c r="F43" s="788"/>
      <c r="G43" s="444">
        <f>+ｱ.燃え殻!$AL$27</f>
        <v>0</v>
      </c>
      <c r="H43" s="444">
        <f>+ｲ.汚泥!$AL$27</f>
        <v>2349.6</v>
      </c>
      <c r="I43" s="444">
        <f>+ｳ.廃油!$AL$27</f>
        <v>0</v>
      </c>
      <c r="J43" s="444">
        <f>+ｴ.廃酸!$AL$27</f>
        <v>0</v>
      </c>
      <c r="K43" s="444">
        <f>+ｵ.廃ｱﾙｶﾘ!$AL$27</f>
        <v>0</v>
      </c>
      <c r="L43" s="444">
        <f>+ｶ.廃ﾌﾟﾗ類!$AL$27</f>
        <v>589.20000000000005</v>
      </c>
      <c r="M43" s="444">
        <f>+ｷ.紙くず!$AL$27</f>
        <v>51.4</v>
      </c>
      <c r="N43" s="444">
        <f>+ｸ.木くず!$AL$27</f>
        <v>637</v>
      </c>
      <c r="O43" s="444">
        <f>+ｹ.繊維くず!$AL$27</f>
        <v>3.4</v>
      </c>
      <c r="P43" s="444">
        <f>+ｺ.動植物性残さ!$AL$27</f>
        <v>0</v>
      </c>
      <c r="Q43" s="444">
        <f>+ｻ.動物系固形不要物!$AL$27</f>
        <v>0</v>
      </c>
      <c r="R43" s="444">
        <f>+ｼ.ｺﾞﾑくず!$AL$27</f>
        <v>0</v>
      </c>
      <c r="S43" s="444">
        <f>+ｽ.金属くず!$AL$27</f>
        <v>65.7</v>
      </c>
      <c r="T43" s="444">
        <f>+ｾ.ｶﾞﾗｽ･ｺﾝｸﾘ･陶磁器くず!$AL$27</f>
        <v>1591.3</v>
      </c>
      <c r="U43" s="444">
        <f>+ｿ.鉱さい!$AL$27</f>
        <v>0</v>
      </c>
      <c r="V43" s="444">
        <f>+ﾀ.がれき類!$AL$27</f>
        <v>3955.8999999999996</v>
      </c>
      <c r="W43" s="444">
        <f>+ﾁ.動物のふん尿!$AL$27</f>
        <v>0</v>
      </c>
      <c r="X43" s="444">
        <f>+ﾂ.動物の死体!$AL$27</f>
        <v>0</v>
      </c>
      <c r="Y43" s="444">
        <f>+ﾃ.ばいじん!$AL$27</f>
        <v>0</v>
      </c>
      <c r="Z43" s="445">
        <f>+ﾄ.混合廃棄物その他!$AL$27</f>
        <v>239.8</v>
      </c>
      <c r="AA43" s="446">
        <f t="shared" si="4"/>
        <v>9483.2999999999993</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278.60000000000002</v>
      </c>
      <c r="M44" s="447">
        <f>+ｷ.紙くず!$AL$30</f>
        <v>34.1</v>
      </c>
      <c r="N44" s="447">
        <f>+ｸ.木くず!$AL$30</f>
        <v>436.9</v>
      </c>
      <c r="O44" s="447">
        <f>+ｹ.繊維くず!$AL$30</f>
        <v>1.6</v>
      </c>
      <c r="P44" s="447">
        <f>+ｺ.動植物性残さ!$AL$30</f>
        <v>0</v>
      </c>
      <c r="Q44" s="447">
        <f>+ｻ.動物系固形不要物!$AL$30</f>
        <v>0</v>
      </c>
      <c r="R44" s="447">
        <f>+ｼ.ｺﾞﾑくず!$AL$30</f>
        <v>0</v>
      </c>
      <c r="S44" s="447">
        <f>+ｽ.金属くず!$AL$30</f>
        <v>41.7</v>
      </c>
      <c r="T44" s="447">
        <f>+ｾ.ｶﾞﾗｽ･ｺﾝｸﾘ･陶磁器くず!$AL$30</f>
        <v>889</v>
      </c>
      <c r="U44" s="447">
        <f>+ｿ.鉱さい!$AL$30</f>
        <v>0</v>
      </c>
      <c r="V44" s="447">
        <f>+ﾀ.がれき類!$AL$30</f>
        <v>1206.0999999999999</v>
      </c>
      <c r="W44" s="447">
        <f>+ﾁ.動物のふん尿!$AL$30</f>
        <v>0</v>
      </c>
      <c r="X44" s="447">
        <f>+ﾂ.動物の死体!$AL$30</f>
        <v>0</v>
      </c>
      <c r="Y44" s="447">
        <f>+ﾃ.ばいじん!$AL$30</f>
        <v>0</v>
      </c>
      <c r="Z44" s="448">
        <f>+ﾄ.混合廃棄物その他!$AL$30</f>
        <v>228.8</v>
      </c>
      <c r="AA44" s="449">
        <f t="shared" si="4"/>
        <v>3116.8</v>
      </c>
    </row>
    <row r="45" spans="2:27" ht="24" customHeight="1" x14ac:dyDescent="0.15">
      <c r="B45" s="182"/>
      <c r="C45" s="189"/>
      <c r="D45" s="467" t="s">
        <v>190</v>
      </c>
      <c r="E45" s="778" t="s">
        <v>239</v>
      </c>
      <c r="F45" s="779"/>
      <c r="G45" s="450">
        <f>+ｱ.燃え殻!$AS$24</f>
        <v>0</v>
      </c>
      <c r="H45" s="450">
        <f>+ｲ.汚泥!$AS$24</f>
        <v>2349.6</v>
      </c>
      <c r="I45" s="450">
        <f>+ｳ.廃油!$AS$24</f>
        <v>0</v>
      </c>
      <c r="J45" s="450">
        <f>+ｴ.廃酸!$AS$24</f>
        <v>0</v>
      </c>
      <c r="K45" s="450">
        <f>+ｵ.廃ｱﾙｶﾘ!$AS$24</f>
        <v>0</v>
      </c>
      <c r="L45" s="450">
        <f>+ｶ.廃ﾌﾟﾗ類!$AS$24</f>
        <v>215.5</v>
      </c>
      <c r="M45" s="450">
        <f>+ｷ.紙くず!$AS$24</f>
        <v>48.4</v>
      </c>
      <c r="N45" s="450">
        <f>+ｸ.木くず!$AS$24</f>
        <v>636.9</v>
      </c>
      <c r="O45" s="450">
        <f>+ｹ.繊維くず!$AS$24</f>
        <v>3.4</v>
      </c>
      <c r="P45" s="450">
        <f>+ｺ.動植物性残さ!$AS$24</f>
        <v>0</v>
      </c>
      <c r="Q45" s="450">
        <f>+ｻ.動物系固形不要物!$AS$24</f>
        <v>0</v>
      </c>
      <c r="R45" s="450">
        <f>+ｼ.ｺﾞﾑくず!$AS$24</f>
        <v>0</v>
      </c>
      <c r="S45" s="450">
        <f>+ｽ.金属くず!$AS$24</f>
        <v>65.7</v>
      </c>
      <c r="T45" s="450">
        <f>+ｾ.ｶﾞﾗｽ･ｺﾝｸﾘ･陶磁器くず!$AS$24</f>
        <v>1590.5</v>
      </c>
      <c r="U45" s="450">
        <f>+ｿ.鉱さい!$AS$24</f>
        <v>0</v>
      </c>
      <c r="V45" s="450">
        <f>+ﾀ.がれき類!$AS$24</f>
        <v>3913.7</v>
      </c>
      <c r="W45" s="450">
        <f>+ﾁ.動物のふん尿!$AS$24</f>
        <v>0</v>
      </c>
      <c r="X45" s="450">
        <f>+ﾂ.動物の死体!$AS$24</f>
        <v>0</v>
      </c>
      <c r="Y45" s="450">
        <f>+ﾃ.ばいじん!$AS$24</f>
        <v>0</v>
      </c>
      <c r="Z45" s="451">
        <f>+ﾄ.混合廃棄物その他!$AS$24</f>
        <v>239.8</v>
      </c>
      <c r="AA45" s="452">
        <f t="shared" si="4"/>
        <v>9063.5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373.6</v>
      </c>
      <c r="M47" s="453">
        <f>+ｷ.紙くず!$AS$31</f>
        <v>3</v>
      </c>
      <c r="N47" s="453">
        <f>+ｸ.木くず!$AS$31</f>
        <v>0.1</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376.70000000000005</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7783.6</v>
      </c>
      <c r="I55" s="506">
        <f t="shared" si="10"/>
        <v>0.2</v>
      </c>
      <c r="J55" s="506">
        <f t="shared" si="10"/>
        <v>0</v>
      </c>
      <c r="K55" s="506">
        <f t="shared" si="10"/>
        <v>0</v>
      </c>
      <c r="L55" s="506">
        <f t="shared" si="10"/>
        <v>1315.2</v>
      </c>
      <c r="M55" s="506">
        <f t="shared" si="10"/>
        <v>275.89999999999998</v>
      </c>
      <c r="N55" s="506">
        <f t="shared" si="10"/>
        <v>1541</v>
      </c>
      <c r="O55" s="506">
        <f t="shared" si="10"/>
        <v>8.4</v>
      </c>
      <c r="P55" s="506">
        <f t="shared" si="10"/>
        <v>0</v>
      </c>
      <c r="Q55" s="506">
        <f t="shared" si="10"/>
        <v>0</v>
      </c>
      <c r="R55" s="506">
        <f t="shared" si="10"/>
        <v>0</v>
      </c>
      <c r="S55" s="506">
        <f t="shared" si="10"/>
        <v>218.10000000000002</v>
      </c>
      <c r="T55" s="506">
        <f t="shared" si="10"/>
        <v>3747.5</v>
      </c>
      <c r="U55" s="506">
        <f t="shared" si="10"/>
        <v>0</v>
      </c>
      <c r="V55" s="506">
        <f t="shared" si="10"/>
        <v>11938.8</v>
      </c>
      <c r="W55" s="506">
        <f t="shared" si="10"/>
        <v>0</v>
      </c>
      <c r="X55" s="506">
        <f t="shared" si="10"/>
        <v>0</v>
      </c>
      <c r="Y55" s="506">
        <f t="shared" si="10"/>
        <v>0</v>
      </c>
      <c r="Z55" s="506">
        <f t="shared" si="10"/>
        <v>453.3</v>
      </c>
      <c r="AA55" s="507">
        <f>+AA9+AA19+AA20</f>
        <v>27281.999999999996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oddFooter>&amp;C_x000D_&amp;1#&amp;"Calibri"&amp;10&amp;K000000 Confidential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23"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26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横浜市西区みなとみらい3-6-1
みなとみらいセンタービル15階</v>
      </c>
      <c r="K16" s="853"/>
      <c r="L16" s="854"/>
      <c r="M16" s="854"/>
      <c r="N16" s="854"/>
      <c r="O16" s="855"/>
    </row>
    <row r="17" spans="1:48" ht="26.25" customHeight="1" x14ac:dyDescent="0.15">
      <c r="C17" s="249"/>
      <c r="D17" s="250"/>
      <c r="E17" s="250"/>
      <c r="F17" s="250"/>
      <c r="G17" s="250"/>
      <c r="H17" s="254" t="s">
        <v>7</v>
      </c>
      <c r="I17" s="254"/>
      <c r="J17" s="853" t="str">
        <f>+表紙!J40</f>
        <v>大和ハウス工業株式会社南関東支社
執行役員支社長　齋藤　栄司</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045-523-4872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大和ハウス工業株式会社南関東支社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2648</v>
      </c>
      <c r="N25" s="839"/>
      <c r="O25" s="840"/>
    </row>
    <row r="26" spans="1:48" ht="18" customHeight="1" x14ac:dyDescent="0.15">
      <c r="C26" s="819" t="s">
        <v>11</v>
      </c>
      <c r="D26" s="820"/>
      <c r="E26" s="821"/>
      <c r="F26" s="813" t="str">
        <f>+表紙!F49</f>
        <v>横浜市西区みなとみらい3-6-1
みなとみらいセンタービル15階</v>
      </c>
      <c r="G26" s="814"/>
      <c r="H26" s="814"/>
      <c r="I26" s="814"/>
      <c r="J26" s="814"/>
      <c r="K26" s="814"/>
      <c r="L26" s="139" t="s">
        <v>172</v>
      </c>
      <c r="M26" s="259"/>
      <c r="N26" s="817" t="str">
        <f>IF(+表紙!N49="","",+表紙!N49)</f>
        <v>045-523-4872</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t="str">
        <f>+表紙!F58</f>
        <v>(建設業）売上高　全社　2,149,713百万円/年（該当事業場　　109,891百万円/年）　2024年3月期</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５１５名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17798.699999999997</v>
      </c>
      <c r="I40" s="293" t="s">
        <v>4</v>
      </c>
      <c r="J40" s="594" t="s">
        <v>324</v>
      </c>
      <c r="K40" s="595"/>
      <c r="L40" s="596"/>
      <c r="M40" s="797">
        <f>+表紙!M63</f>
        <v>17798.699999999997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5007.9000000000005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17755.400000000001</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f>+表紙!M67</f>
        <v>27.4</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oddFooter>&amp;C_x000D_&amp;1#&amp;"Calibri"&amp;10&amp;K000000 Confidential</oddFooter>
  </headerFooter>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2024-07-02T07:44:22Z</dcterms:created>
  <dcterms:modified xsi:type="dcterms:W3CDTF">2024-07-02T07:44:25Z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0bcb0f-5b51-4b6e-b1dd-058f2ad3bb86_Enabled">
    <vt:lpwstr>true</vt:lpwstr>
  </property>
  <property fmtid="{D5CDD505-2E9C-101B-9397-08002B2CF9AE}" pid="3" name="MSIP_Label_340bcb0f-5b51-4b6e-b1dd-058f2ad3bb86_SetDate">
    <vt:lpwstr>2024-06-26T05:41:51Z</vt:lpwstr>
  </property>
  <property fmtid="{D5CDD505-2E9C-101B-9397-08002B2CF9AE}" pid="4" name="MSIP_Label_340bcb0f-5b51-4b6e-b1dd-058f2ad3bb86_Method">
    <vt:lpwstr>Standard</vt:lpwstr>
  </property>
  <property fmtid="{D5CDD505-2E9C-101B-9397-08002B2CF9AE}" pid="5" name="MSIP_Label_340bcb0f-5b51-4b6e-b1dd-058f2ad3bb86_Name">
    <vt:lpwstr>社内情報利用</vt:lpwstr>
  </property>
  <property fmtid="{D5CDD505-2E9C-101B-9397-08002B2CF9AE}" pid="6" name="MSIP_Label_340bcb0f-5b51-4b6e-b1dd-058f2ad3bb86_SiteId">
    <vt:lpwstr>e7b9c1d5-0d8a-4ce9-84f5-a3b79615e52e</vt:lpwstr>
  </property>
  <property fmtid="{D5CDD505-2E9C-101B-9397-08002B2CF9AE}" pid="7" name="MSIP_Label_340bcb0f-5b51-4b6e-b1dd-058f2ad3bb86_ActionId">
    <vt:lpwstr>a062307b-03e7-40f0-a666-206f38a01350</vt:lpwstr>
  </property>
  <property fmtid="{D5CDD505-2E9C-101B-9397-08002B2CF9AE}" pid="8" name="MSIP_Label_340bcb0f-5b51-4b6e-b1dd-058f2ad3bb86_ContentBits">
    <vt:lpwstr>2</vt:lpwstr>
  </property>
</Properties>
</file>