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80" l="1"/>
  <c r="AA29" i="92" l="1"/>
  <c r="AA29" i="84" l="1"/>
  <c r="AA29" i="78"/>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<sst xmlns="http://schemas.openxmlformats.org/spreadsheetml/2006/main" count="3274" uniqueCount="460">
  <si>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</si>
  <si>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</si>
  <si>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</si>
  <si>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</si>
  <si>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</si>
  <si>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</si>
  <si>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</si>
  <si>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</si>
  <si>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</si>
  <si>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</si>
  <si>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</si>
  <si>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</si>
  <si>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</si>
  <si>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</si>
  <si>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</si>
  <si>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</si>
  <si>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</si>
  <si>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</si>
  <si>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</si>
  <si>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</si>
  <si>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</si>
  <si>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</si>
  <si>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</si>
  <si>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</si>
  <si>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</si>
  <si>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</si>
  <si>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</si>
  <si>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</si>
  <si>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</si>
  <si>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</si>
  <si>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</si>
  <si>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</si>
  <si>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</si>
  <si>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</si>
  <si>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</si>
  <si>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</si>
  <si>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</si>
  <si>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</si>
  <si>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</si>
  <si>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</si>
  <si>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</si>
  <si>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</si>
  <si>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</si>
  <si>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</si>
  <si>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</si>
  <si>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</si>
  <si>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</si>
  <si>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</si>
  <si>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</si>
  <si>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</si>
  <si>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</si>
  <si>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</si>
  <si>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</si>
  <si>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</si>
  <si>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</si>
  <si>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</si>
  <si>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</si>
  <si>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</si>
  <si>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</si>
  <si>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</si>
  <si>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</si>
  <si>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</si>
  <si>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</si>
  <si>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</si>
  <si>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</si>
  <si>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</si>
  <si>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</si>
  <si>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</si>
  <si>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</si>
  <si>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</si>
  <si>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</si>
  <si>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</si>
  <si>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</si>
  <si>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</si>
  <si>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</si>
  <si>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</si>
  <si>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</si>
  <si>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</si>
  <si>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</si>
  <si>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</si>
  <si>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</si>
  <si>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</si>
  <si>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</si>
  <si>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</si>
  <si>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</si>
  <si>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</si>
  <si>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</si>
  <si>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</si>
  <si>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</si>
  <si>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</si>
  <si>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</si>
  <si>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</si>
  <si>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</si>
  <si>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</si>
  <si>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</si>
  <si>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</si>
  <si>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</si>
  <si>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</si>
  <si>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</si>
  <si>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</si>
  <si>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</si>
  <si>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</si>
  <si>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</si>
  <si>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</si>
  <si>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</si>
  <si>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</si>
  <si>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</si>
  <si>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</si>
  <si>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</si>
  <si>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</si>
  <si>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</si>
  <si>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</si>
  <si>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</si>
  <si>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</si>
  <si>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</si>
  <si>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</si>
  <si>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</si>
  <si>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</si>
  <si>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</si>
  <si>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</si>
  <si>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</si>
  <si>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</si>
  <si>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</si>
  <si>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</si>
  <si>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</si>
  <si>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</si>
  <si>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</si>
  <si>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</si>
  <si>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</si>
  <si>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</si>
  <si>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</si>
  <si>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</si>
  <si>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</si>
  <si>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</si>
  <si>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</si>
  <si>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</si>
  <si>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</si>
  <si>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</si>
  <si>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</si>
  <si>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</si>
  <si>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</si>
  <si>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</si>
  <si>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</si>
  <si>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</si>
  <si>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</si>
  <si>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</si>
  <si>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</si>
  <si>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</si>
  <si>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</si>
  <si>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</si>
  <si>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</si>
  <si>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</si>
  <si>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</si>
  <si>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</si>
  <si>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</si>
  <si>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</si>
  <si>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</si>
  <si>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</si>
  <si>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</si>
  <si>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</si>
  <si>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</si>
  <si>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</si>
  <si>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</si>
  <si>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</si>
  <si>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</si>
  <si>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</si>
  <si>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</si>
  <si>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</si>
  <si>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</si>
  <si>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</si>
  <si>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</si>
  <si>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</si>
  <si>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</si>
  <si>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</si>
  <si>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</si>
  <si>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</si>
  <si>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</si>
  <si>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</si>
  <si>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</si>
  <si>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</si>
  <si>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</si>
  <si>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</si>
  <si>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</si>
  <si>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</si>
  <si>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</si>
  <si>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</si>
  <si>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</si>
  <si>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</si>
  <si>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</si>
  <si>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</si>
  <si>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</si>
  <si>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</si>
  <si>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</si>
  <si>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</si>
  <si>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</si>
  <si>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</si>
  <si>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</si>
  <si>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</si>
  <si>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</si>
  <si>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</si>
  <si>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</si>
  <si>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</si>
  <si>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</si>
  <si>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</si>
  <si>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</si>
  <si>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</si>
  <si>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</si>
  <si>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</si>
  <si>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</si>
  <si>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</si>
  <si>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</si>
  <si>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</si>
  <si>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</si>
  <si>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</si>
  <si>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</si>
  <si>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</si>
  <si>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</si>
  <si>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</si>
  <si>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</si>
  <si>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</si>
  <si>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</si>
  <si>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</si>
  <si>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</si>
  <si>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</si>
  <si>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</si>
  <si>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</si>
  <si>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</si>
  <si>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</si>
  <si>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</si>
  <si>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</si>
  <si>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</si>
  <si>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</si>
  <si>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</si>
  <si>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</si>
  <si>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</si>
  <si>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</si>
  <si>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</si>
  <si>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</si>
  <si>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</si>
  <si>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</si>
  <si>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</si>
  <si>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</si>
  <si>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</si>
  <si>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</si>
  <si>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</si>
  <si>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</si>
  <si>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</si>
  <si>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</si>
  <si>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</si>
  <si>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</si>
  <si>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</si>
  <si>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</si>
  <si>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</si>
  <si>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</si>
  <si>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</si>
  <si>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</si>
  <si>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</si>
  <si>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</si>
  <si>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</si>
  <si>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</si>
  <si>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</si>
  <si>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</si>
  <si>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</si>
  <si>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</si>
  <si>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</si>
  <si>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</si>
  <si>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</si>
  <si>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</si>
  <si>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</si>
  <si>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</si>
  <si>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</si>
  <si>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</si>
  <si>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</si>
  <si>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</si>
  <si>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</si>
  <si>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</si>
  <si>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</si>
  <si>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</si>
  <si>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</si>
  <si>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</si>
  <si>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</si>
  <si>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</si>
  <si>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</si>
  <si>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</si>
  <si>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</si>
  <si>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</si>
  <si>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</si>
  <si>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</si>
  <si>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</si>
  <si>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</si>
  <si>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</si>
  <si>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</si>
  <si>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</si>
  <si>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</si>
  <si>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</si>
  <si>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</si>
  <si>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</si>
  <si>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</si>
  <si>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</si>
  <si>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</si>
  <si>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</si>
  <si>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</si>
  <si>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</si>
  <si>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</si>
  <si>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</si>
  <si>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</si>
  <si>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</si>
  <si>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</si>
  <si>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</si>
  <si>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</si>
  <si>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</si>
  <si>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</si>
  <si>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</si>
  <si>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</si>
  <si>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</si>
  <si>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</si>
  <si>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</si>
  <si>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</si>
  <si>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</si>
  <si>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</si>
  <si>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</si>
  <si>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</si>
  <si>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</si>
  <si>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</si>
  <si>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</si>
  <si>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</si>
  <si>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</si>
  <si>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</si>
  <si>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</si>
  <si>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</si>
  <si>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</si>
  <si>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</si>
  <si>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</si>
  <si>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</si>
  <si>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</si>
  <si>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</si>
  <si>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</si>
  <si>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</si>
  <si>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</si>
  <si>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</si>
  <si>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</si>
  <si>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</si>
  <si>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</si>
  <si>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</si>
  <si>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</si>
  <si>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</si>
  <si>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</si>
  <si>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</si>
  <si>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</si>
  <si>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</si>
  <si>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</si>
  <si>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</si>
  <si>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</si>
  <si>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</si>
  <si>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</si>
  <si>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</si>
  <si>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</si>
  <si>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</si>
  <si>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</si>
  <si>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</si>
  <si>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</si>
  <si>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</si>
  <si>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</si>
  <si>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</si>
  <si>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</si>
  <si>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</si>
  <si>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</si>
  <si>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</si>
  <si>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</si>
  <si>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</si>
  <si>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</si>
  <si>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</si>
  <si>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</si>
  <si>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</si>
  <si>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</si>
  <si>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</si>
  <si>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</si>
  <si>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</si>
  <si>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</si>
  <si>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</si>
  <si>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</si>
  <si>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</si>
  <si>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</si>
  <si>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</si>
  <si>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</si>
  <si>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</si>
  <si>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</si>
  <si>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</si>
  <si>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</si>
  <si>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</si>
  <si>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</si>
  <si>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</si>
  <si>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</si>
  <si>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</si>
  <si>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</si>
  <si>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</si>
  <si>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</si>
  <si>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</si>
  <si>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</si>
  <si>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</si>
  <si>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</si>
  <si>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</si>
  <si>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</si>
  <si>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</si>
  <si>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</si>
  <si>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</si>
  <si>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</si>
  <si>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</si>
  <si>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</si>
  <si>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</si>
  <si>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</si>
  <si>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</si>
  <si>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</si>
  <si>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</si>
  <si>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</si>
  <si>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</si>
  <si>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</si>
  <si>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</si>
  <si>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</si>
  <si>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</si>
  <si>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</si>
  <si>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</si>
  <si>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</si>
  <si>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</si>
  <si>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</si>
  <si>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</si>
  <si>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</si>
  <si>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</si>
  <si>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</si>
  <si>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</si>
  <si>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</si>
  <si>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</si>
  <si>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</si>
  <si>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</si>
  <si>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</si>
  <si>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</si>
  <si>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</si>
  <si>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</si>
  <si>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</si>
  <si>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</si>
  <si>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</si>
  <si>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</si>
  <si>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</si>
  <si>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</si>
  <si>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</si>
  <si>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</si>
  <si>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</si>
  <si>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</si>
  <si>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</si>
  <si>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</si>
  <si>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</si>
  <si>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横浜市港北区新横浜1-3-1-401</t>
    <phoneticPr fontId="3"/>
  </si>
  <si>
    <t>双葉鉄道工業株式会社　小野　武彦</t>
    <phoneticPr fontId="3"/>
  </si>
  <si>
    <t>双葉鉄道工業株式会社</t>
    <phoneticPr fontId="3"/>
  </si>
  <si>
    <t>045-534-8805</t>
    <phoneticPr fontId="3"/>
  </si>
  <si>
    <t>横浜市長</t>
    <phoneticPr fontId="3"/>
  </si>
  <si>
    <t>Ｄ－建設業</t>
    <phoneticPr fontId="3"/>
  </si>
  <si>
    <t>土木工事業</t>
    <phoneticPr fontId="3"/>
  </si>
  <si>
    <t>045-534-8805</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</si>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</sst>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2" zoomScaleNormal="100" zoomScaleSheetLayoutView="10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v>45473</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455</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2666</v>
      </c>
      <c r="N48" s="573"/>
      <c r="O48" s="574"/>
    </row>
    <row r="49" spans="3:21" ht="18" customHeight="1" x14ac:dyDescent="0.15">
      <c r="C49" s="523" t="s">
        <v>11</v>
      </c>
      <c r="D49" s="555"/>
      <c r="E49" s="556"/>
      <c r="F49" s="542" t="s">
        <v>451</v>
      </c>
      <c r="G49" s="543"/>
      <c r="H49" s="543"/>
      <c r="I49" s="543"/>
      <c r="J49" s="543"/>
      <c r="K49" s="543"/>
      <c r="L49" s="471" t="s">
        <v>172</v>
      </c>
      <c r="M49" s="474"/>
      <c r="N49" s="575" t="s">
        <v>458</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456</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2400</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52</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2555</v>
      </c>
      <c r="I63" s="293" t="s">
        <v>4</v>
      </c>
      <c r="J63" s="594" t="s">
        <v>324</v>
      </c>
      <c r="K63" s="595"/>
      <c r="L63" s="596"/>
      <c r="M63" s="592" t="str">
        <f>+別紙!AA14</f>
        <v>0</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t="str">
        <f>+別紙!AA16</f>
        <v>0</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双葉鉄道工業株式会社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1.1000000000000001</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1.1000000000000001</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1.1000000000000001</v>
      </c>
      <c r="Q27" s="704"/>
      <c r="R27" s="704"/>
      <c r="S27" s="704"/>
      <c r="T27" s="54" t="s">
        <v>38</v>
      </c>
      <c r="U27" s="74"/>
      <c r="V27" s="74"/>
      <c r="Y27" s="72" t="s">
        <v>39</v>
      </c>
      <c r="Z27" s="75"/>
      <c r="AH27" s="63"/>
      <c r="AI27" s="63"/>
      <c r="AJ27" s="63"/>
      <c r="AK27" s="63"/>
      <c r="AL27" s="674">
        <f>+AH18+P27</f>
        <v>1.1000000000000001</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1.1000000000000001</v>
      </c>
      <c r="I29" s="645"/>
      <c r="J29" s="212" t="s">
        <v>198</v>
      </c>
      <c r="M29" s="653"/>
      <c r="P29" s="66"/>
      <c r="Q29" s="158"/>
      <c r="R29" s="61" t="s">
        <v>183</v>
      </c>
      <c r="S29" s="699" t="s">
        <v>33</v>
      </c>
      <c r="T29" s="702"/>
      <c r="U29" s="702"/>
      <c r="V29" s="703"/>
      <c r="W29" s="58"/>
      <c r="X29" s="76"/>
      <c r="Y29" s="659" t="s">
        <v>258</v>
      </c>
      <c r="Z29" s="660"/>
      <c r="AA29" s="700">
        <v>1.1000000000000001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1.1000000000000001</v>
      </c>
      <c r="I30" s="645"/>
      <c r="J30" s="212" t="s">
        <v>198</v>
      </c>
      <c r="M30" s="653"/>
      <c r="P30" s="66"/>
      <c r="R30" s="658">
        <f>+ROUND(AA28,1)+ROUND(AA29,1)+ROUND(AA30,1)</f>
        <v>1.1000000000000001</v>
      </c>
      <c r="S30" s="704"/>
      <c r="T30" s="704"/>
      <c r="U30" s="704"/>
      <c r="V30" s="54" t="s">
        <v>16</v>
      </c>
      <c r="Y30" s="659" t="s">
        <v>186</v>
      </c>
      <c r="Z30" s="660"/>
      <c r="AA30" s="700">
        <v>0</v>
      </c>
      <c r="AB30" s="701"/>
      <c r="AC30" s="701"/>
      <c r="AD30" s="701"/>
      <c r="AE30" s="701"/>
      <c r="AF30" s="54" t="s">
        <v>13</v>
      </c>
      <c r="AL30" s="677">
        <v>1.1000000000000001</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AF23" sqref="AF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94.4</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85</v>
      </c>
      <c r="E24" s="655"/>
      <c r="F24" s="655"/>
      <c r="G24" s="212" t="s">
        <v>198</v>
      </c>
      <c r="H24" s="644">
        <f>+F12</f>
        <v>94.4</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94.4</v>
      </c>
      <c r="Q27" s="704"/>
      <c r="R27" s="704"/>
      <c r="S27" s="704"/>
      <c r="T27" s="54" t="s">
        <v>38</v>
      </c>
      <c r="U27" s="74"/>
      <c r="V27" s="74"/>
      <c r="Y27" s="72" t="s">
        <v>39</v>
      </c>
      <c r="Z27" s="75"/>
      <c r="AH27" s="63"/>
      <c r="AI27" s="63"/>
      <c r="AJ27" s="63"/>
      <c r="AK27" s="63"/>
      <c r="AL27" s="674">
        <f>+AH18+P27</f>
        <v>94.4</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94.4</v>
      </c>
      <c r="I29" s="645"/>
      <c r="J29" s="212" t="s">
        <v>198</v>
      </c>
      <c r="M29" s="653"/>
      <c r="P29" s="66"/>
      <c r="Q29" s="158"/>
      <c r="R29" s="61" t="s">
        <v>183</v>
      </c>
      <c r="S29" s="699" t="s">
        <v>33</v>
      </c>
      <c r="T29" s="702"/>
      <c r="U29" s="702"/>
      <c r="V29" s="703"/>
      <c r="W29" s="58"/>
      <c r="X29" s="76"/>
      <c r="Y29" s="659" t="s">
        <v>258</v>
      </c>
      <c r="Z29" s="660"/>
      <c r="AA29" s="700">
        <f>90.2+4.2</f>
        <v>94.4</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94.4</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0" zoomScaleNormal="100" workbookViewId="0">
      <selection activeCell="AS4" sqref="AS4:AT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W25" sqref="W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261.5</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170</v>
      </c>
      <c r="E24" s="655"/>
      <c r="F24" s="655"/>
      <c r="G24" s="212" t="s">
        <v>198</v>
      </c>
      <c r="H24" s="644">
        <f>+F12</f>
        <v>261.5</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261.5</v>
      </c>
      <c r="Q27" s="704"/>
      <c r="R27" s="704"/>
      <c r="S27" s="704"/>
      <c r="T27" s="54" t="s">
        <v>38</v>
      </c>
      <c r="U27" s="74"/>
      <c r="V27" s="74"/>
      <c r="Y27" s="72" t="s">
        <v>39</v>
      </c>
      <c r="Z27" s="75"/>
      <c r="AH27" s="63"/>
      <c r="AI27" s="63"/>
      <c r="AJ27" s="63"/>
      <c r="AK27" s="63"/>
      <c r="AL27" s="674">
        <f>+AH18+P27</f>
        <v>261.5</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261.5</v>
      </c>
      <c r="I29" s="645"/>
      <c r="J29" s="212" t="s">
        <v>198</v>
      </c>
      <c r="M29" s="653"/>
      <c r="P29" s="66"/>
      <c r="Q29" s="158"/>
      <c r="R29" s="61" t="s">
        <v>183</v>
      </c>
      <c r="S29" s="699" t="s">
        <v>33</v>
      </c>
      <c r="T29" s="702"/>
      <c r="U29" s="702"/>
      <c r="V29" s="703"/>
      <c r="W29" s="58"/>
      <c r="X29" s="76"/>
      <c r="Y29" s="659" t="s">
        <v>258</v>
      </c>
      <c r="Z29" s="660"/>
      <c r="AA29" s="700">
        <f>260+1.5</f>
        <v>261.5</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261.5</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3" zoomScaleNormal="100" workbookViewId="0">
      <selection activeCell="Z20" sqref="Z20:AB2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2259.9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1800</v>
      </c>
      <c r="E24" s="655"/>
      <c r="F24" s="655"/>
      <c r="G24" s="212" t="s">
        <v>198</v>
      </c>
      <c r="H24" s="644">
        <f>+F12</f>
        <v>2259.9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2259.9</v>
      </c>
      <c r="Q27" s="704"/>
      <c r="R27" s="704"/>
      <c r="S27" s="704"/>
      <c r="T27" s="54" t="s">
        <v>38</v>
      </c>
      <c r="U27" s="74"/>
      <c r="V27" s="74"/>
      <c r="Y27" s="72" t="s">
        <v>39</v>
      </c>
      <c r="Z27" s="75"/>
      <c r="AH27" s="63"/>
      <c r="AI27" s="63"/>
      <c r="AJ27" s="63"/>
      <c r="AK27" s="63"/>
      <c r="AL27" s="674">
        <f>+AH18+P27</f>
        <v>2259.9</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2259.9</v>
      </c>
      <c r="I29" s="645"/>
      <c r="J29" s="212" t="s">
        <v>198</v>
      </c>
      <c r="M29" s="653"/>
      <c r="P29" s="66"/>
      <c r="Q29" s="158"/>
      <c r="R29" s="61" t="s">
        <v>183</v>
      </c>
      <c r="S29" s="699" t="s">
        <v>33</v>
      </c>
      <c r="T29" s="702"/>
      <c r="U29" s="702"/>
      <c r="V29" s="703"/>
      <c r="W29" s="58"/>
      <c r="X29" s="76"/>
      <c r="Y29" s="659" t="s">
        <v>258</v>
      </c>
      <c r="Z29" s="660"/>
      <c r="AA29" s="700">
        <f>102.1+28.9+277+1851.9</f>
        <v>2259.9</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2259.9</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7"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双葉鉄道工業株式会社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646.5</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500</v>
      </c>
      <c r="E24" s="655"/>
      <c r="F24" s="655"/>
      <c r="G24" s="212" t="s">
        <v>198</v>
      </c>
      <c r="H24" s="644">
        <f>+F12</f>
        <v>646.5</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646.5</v>
      </c>
      <c r="Q27" s="704"/>
      <c r="R27" s="704"/>
      <c r="S27" s="704"/>
      <c r="T27" s="54" t="s">
        <v>38</v>
      </c>
      <c r="U27" s="74"/>
      <c r="V27" s="74"/>
      <c r="Y27" s="72" t="s">
        <v>39</v>
      </c>
      <c r="Z27" s="75"/>
      <c r="AH27" s="63"/>
      <c r="AI27" s="63"/>
      <c r="AJ27" s="63"/>
      <c r="AK27" s="63"/>
      <c r="AL27" s="674">
        <f>+AH18+P27</f>
        <v>646.5</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646.5</v>
      </c>
      <c r="I29" s="645"/>
      <c r="J29" s="212" t="s">
        <v>198</v>
      </c>
      <c r="M29" s="653"/>
      <c r="P29" s="66"/>
      <c r="Q29" s="158"/>
      <c r="R29" s="61" t="s">
        <v>183</v>
      </c>
      <c r="S29" s="699" t="s">
        <v>33</v>
      </c>
      <c r="T29" s="702"/>
      <c r="U29" s="702"/>
      <c r="V29" s="703"/>
      <c r="W29" s="58"/>
      <c r="X29" s="76"/>
      <c r="Y29" s="659" t="s">
        <v>258</v>
      </c>
      <c r="Z29" s="660"/>
      <c r="AA29" s="700">
        <f>566+80.5</f>
        <v>646.5</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80.5</v>
      </c>
      <c r="I30" s="645"/>
      <c r="J30" s="212" t="s">
        <v>198</v>
      </c>
      <c r="M30" s="653"/>
      <c r="P30" s="66"/>
      <c r="R30" s="658">
        <f>+ROUND(AA28,1)+ROUND(AA29,1)+ROUND(AA30,1)</f>
        <v>646.5</v>
      </c>
      <c r="S30" s="704"/>
      <c r="T30" s="704"/>
      <c r="U30" s="704"/>
      <c r="V30" s="54" t="s">
        <v>16</v>
      </c>
      <c r="Y30" s="659" t="s">
        <v>186</v>
      </c>
      <c r="Z30" s="660"/>
      <c r="AA30" s="700">
        <v>0</v>
      </c>
      <c r="AB30" s="701"/>
      <c r="AC30" s="701"/>
      <c r="AD30" s="701"/>
      <c r="AE30" s="701"/>
      <c r="AF30" s="54" t="s">
        <v>13</v>
      </c>
      <c r="AL30" s="677">
        <v>80.5</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AA19" sqref="AA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双葉鉄道工業株式会社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t="str">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85</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170</v>
      </c>
      <c r="U9" s="393">
        <f>IF(OR(ｿ.鉱さい!D24&gt;0,ｿ.鉱さい!D24&lt;0),ｿ.鉱さい!D24,IF(U$19&gt;0,"0",0))</f>
        <v>0</v>
      </c>
      <c r="V9" s="393">
        <f>IF(OR(ﾀ.がれき類!D24&gt;0,ﾀ.がれき類!D24&lt;0),ﾀ.がれき類!D24,IF(V$19&gt;0,"0",0))</f>
        <v>1800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500</v>
      </c>
      <c r="AA9" s="395">
        <f>IF(SUM(G9:Z9)&gt;0,SUM(G9:Z9),IF(AA$19&gt;0,"0",0))</f>
        <v>2555</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t="str">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t="str">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t="str">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t="str">
        <f>IF(OR(ﾄ.混合廃棄物その他!D29&gt;0,ﾄ.混合廃棄物その他!D29&lt;0),ﾄ.混合廃棄物その他!D29,IF(Z$19&gt;0,"0",0))</f>
        <v>0</v>
      </c>
      <c r="AA14" s="401" t="str">
        <f t="shared" si="0"/>
        <v>0</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t="str">
        <f t="shared" si="0"/>
        <v>0</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1.1000000000000001</v>
      </c>
      <c r="I19" s="405">
        <f t="shared" si="1"/>
        <v>0</v>
      </c>
      <c r="J19" s="405">
        <f t="shared" si="1"/>
        <v>0</v>
      </c>
      <c r="K19" s="405">
        <f t="shared" si="1"/>
        <v>0</v>
      </c>
      <c r="L19" s="405">
        <f t="shared" si="1"/>
        <v>94.4</v>
      </c>
      <c r="M19" s="405">
        <f t="shared" si="1"/>
        <v>0</v>
      </c>
      <c r="N19" s="405">
        <f t="shared" si="1"/>
        <v>0</v>
      </c>
      <c r="O19" s="405">
        <f t="shared" si="1"/>
        <v>0</v>
      </c>
      <c r="P19" s="405">
        <f t="shared" si="1"/>
        <v>0</v>
      </c>
      <c r="Q19" s="405">
        <f t="shared" si="1"/>
        <v>0</v>
      </c>
      <c r="R19" s="405">
        <f t="shared" si="1"/>
        <v>0</v>
      </c>
      <c r="S19" s="405">
        <f t="shared" si="1"/>
        <v>0</v>
      </c>
      <c r="T19" s="405">
        <f t="shared" si="1"/>
        <v>261.5</v>
      </c>
      <c r="U19" s="405">
        <f t="shared" si="1"/>
        <v>0</v>
      </c>
      <c r="V19" s="405">
        <f t="shared" si="1"/>
        <v>2259.9</v>
      </c>
      <c r="W19" s="405">
        <f t="shared" si="1"/>
        <v>0</v>
      </c>
      <c r="X19" s="405">
        <f t="shared" si="1"/>
        <v>0</v>
      </c>
      <c r="Y19" s="405">
        <f t="shared" si="1"/>
        <v>0</v>
      </c>
      <c r="Z19" s="406">
        <f t="shared" si="1"/>
        <v>646.5</v>
      </c>
      <c r="AA19" s="407">
        <f t="shared" ref="AA19:AA25" si="2">SUM(G19:Z19)</f>
        <v>3263.4</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1.1000000000000001</v>
      </c>
      <c r="I37" s="441">
        <f t="shared" si="8"/>
        <v>0</v>
      </c>
      <c r="J37" s="441">
        <f t="shared" si="8"/>
        <v>0</v>
      </c>
      <c r="K37" s="441">
        <f t="shared" si="8"/>
        <v>0</v>
      </c>
      <c r="L37" s="441">
        <f t="shared" si="8"/>
        <v>94.4</v>
      </c>
      <c r="M37" s="441">
        <f t="shared" si="8"/>
        <v>0</v>
      </c>
      <c r="N37" s="441">
        <f t="shared" si="8"/>
        <v>0</v>
      </c>
      <c r="O37" s="441">
        <f t="shared" si="8"/>
        <v>0</v>
      </c>
      <c r="P37" s="441">
        <f t="shared" si="8"/>
        <v>0</v>
      </c>
      <c r="Q37" s="441">
        <f t="shared" si="8"/>
        <v>0</v>
      </c>
      <c r="R37" s="441">
        <f t="shared" si="8"/>
        <v>0</v>
      </c>
      <c r="S37" s="441">
        <f t="shared" si="8"/>
        <v>0</v>
      </c>
      <c r="T37" s="441">
        <f t="shared" si="8"/>
        <v>261.5</v>
      </c>
      <c r="U37" s="441">
        <f t="shared" si="8"/>
        <v>0</v>
      </c>
      <c r="V37" s="441">
        <f t="shared" si="8"/>
        <v>2259.9</v>
      </c>
      <c r="W37" s="441">
        <f t="shared" si="8"/>
        <v>0</v>
      </c>
      <c r="X37" s="441">
        <f t="shared" si="8"/>
        <v>0</v>
      </c>
      <c r="Y37" s="441">
        <f t="shared" si="8"/>
        <v>0</v>
      </c>
      <c r="Z37" s="442">
        <f t="shared" si="8"/>
        <v>646.5</v>
      </c>
      <c r="AA37" s="443">
        <f t="shared" si="4"/>
        <v>3263.4</v>
      </c>
    </row>
    <row r="38" spans="2:27" ht="24" customHeight="1" x14ac:dyDescent="0.15">
      <c r="B38" s="182"/>
      <c r="C38" s="782"/>
      <c r="D38" s="225"/>
      <c r="E38" s="223" t="s">
        <v>262</v>
      </c>
      <c r="F38" s="469"/>
      <c r="G38" s="432">
        <f t="shared" ref="G38:Z38" si="9">SUM(G39:G41)</f>
        <v>0</v>
      </c>
      <c r="H38" s="432">
        <f t="shared" si="9"/>
        <v>1.1000000000000001</v>
      </c>
      <c r="I38" s="432">
        <f t="shared" si="9"/>
        <v>0</v>
      </c>
      <c r="J38" s="432">
        <f t="shared" si="9"/>
        <v>0</v>
      </c>
      <c r="K38" s="432">
        <f t="shared" si="9"/>
        <v>0</v>
      </c>
      <c r="L38" s="432">
        <f t="shared" si="9"/>
        <v>94.4</v>
      </c>
      <c r="M38" s="432">
        <f t="shared" si="9"/>
        <v>0</v>
      </c>
      <c r="N38" s="432">
        <f t="shared" si="9"/>
        <v>0</v>
      </c>
      <c r="O38" s="432">
        <f t="shared" si="9"/>
        <v>0</v>
      </c>
      <c r="P38" s="432">
        <f t="shared" si="9"/>
        <v>0</v>
      </c>
      <c r="Q38" s="432">
        <f t="shared" si="9"/>
        <v>0</v>
      </c>
      <c r="R38" s="432">
        <f t="shared" si="9"/>
        <v>0</v>
      </c>
      <c r="S38" s="432">
        <f t="shared" si="9"/>
        <v>0</v>
      </c>
      <c r="T38" s="432">
        <f t="shared" si="9"/>
        <v>261.5</v>
      </c>
      <c r="U38" s="432">
        <f t="shared" si="9"/>
        <v>0</v>
      </c>
      <c r="V38" s="432">
        <f t="shared" si="9"/>
        <v>2259.9</v>
      </c>
      <c r="W38" s="432">
        <f t="shared" si="9"/>
        <v>0</v>
      </c>
      <c r="X38" s="432">
        <f t="shared" si="9"/>
        <v>0</v>
      </c>
      <c r="Y38" s="432">
        <f t="shared" si="9"/>
        <v>0</v>
      </c>
      <c r="Z38" s="433">
        <f t="shared" si="9"/>
        <v>646.5</v>
      </c>
      <c r="AA38" s="434">
        <f t="shared" si="4"/>
        <v>3263.4</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0</v>
      </c>
    </row>
    <row r="40" spans="2:27" ht="24" customHeight="1" x14ac:dyDescent="0.15">
      <c r="B40" s="182"/>
      <c r="C40" s="782"/>
      <c r="D40" s="226"/>
      <c r="E40" s="221"/>
      <c r="F40" s="219" t="s">
        <v>261</v>
      </c>
      <c r="G40" s="435">
        <f>+ｱ.燃え殻!$AA$29</f>
        <v>0</v>
      </c>
      <c r="H40" s="435">
        <f>+ｲ.汚泥!$AA$29</f>
        <v>1.1000000000000001</v>
      </c>
      <c r="I40" s="435">
        <f>+ｳ.廃油!$AA$29</f>
        <v>0</v>
      </c>
      <c r="J40" s="435">
        <f>+ｴ.廃酸!$AA$29</f>
        <v>0</v>
      </c>
      <c r="K40" s="435">
        <f>+ｵ.廃ｱﾙｶﾘ!$AA$29</f>
        <v>0</v>
      </c>
      <c r="L40" s="435">
        <f>+ｶ.廃ﾌﾟﾗ類!$AA$29</f>
        <v>94.4</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261.5</v>
      </c>
      <c r="U40" s="435">
        <f>+ｿ.鉱さい!$AA$29</f>
        <v>0</v>
      </c>
      <c r="V40" s="435">
        <f>+ﾀ.がれき類!$AA$29</f>
        <v>2259.9</v>
      </c>
      <c r="W40" s="435">
        <f>+ﾁ.動物のふん尿!$AA$29</f>
        <v>0</v>
      </c>
      <c r="X40" s="435">
        <f>+ﾂ.動物の死体!$AA$29</f>
        <v>0</v>
      </c>
      <c r="Y40" s="435">
        <f>+ﾃ.ばいじん!$AA$29</f>
        <v>0</v>
      </c>
      <c r="Z40" s="436">
        <f>+ﾄ.混合廃棄物その他!$AA$29</f>
        <v>646.5</v>
      </c>
      <c r="AA40" s="437">
        <f t="shared" si="4"/>
        <v>3263.4</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1.1000000000000001</v>
      </c>
      <c r="I43" s="444">
        <f>+ｳ.廃油!$AL$27</f>
        <v>0</v>
      </c>
      <c r="J43" s="444">
        <f>+ｴ.廃酸!$AL$27</f>
        <v>0</v>
      </c>
      <c r="K43" s="444">
        <f>+ｵ.廃ｱﾙｶﾘ!$AL$27</f>
        <v>0</v>
      </c>
      <c r="L43" s="444">
        <f>+ｶ.廃ﾌﾟﾗ類!$AL$27</f>
        <v>94.4</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261.5</v>
      </c>
      <c r="U43" s="444">
        <f>+ｿ.鉱さい!$AL$27</f>
        <v>0</v>
      </c>
      <c r="V43" s="444">
        <f>+ﾀ.がれき類!$AL$27</f>
        <v>2259.9</v>
      </c>
      <c r="W43" s="444">
        <f>+ﾁ.動物のふん尿!$AL$27</f>
        <v>0</v>
      </c>
      <c r="X43" s="444">
        <f>+ﾂ.動物の死体!$AL$27</f>
        <v>0</v>
      </c>
      <c r="Y43" s="444">
        <f>+ﾃ.ばいじん!$AL$27</f>
        <v>0</v>
      </c>
      <c r="Z43" s="445">
        <f>+ﾄ.混合廃棄物その他!$AL$27</f>
        <v>646.5</v>
      </c>
      <c r="AA43" s="446">
        <f t="shared" si="4"/>
        <v>3263.4</v>
      </c>
    </row>
    <row r="44" spans="2:27" ht="24" customHeight="1" x14ac:dyDescent="0.15">
      <c r="B44" s="182"/>
      <c r="C44" s="189"/>
      <c r="D44" s="187" t="s">
        <v>188</v>
      </c>
      <c r="E44" s="764" t="s">
        <v>238</v>
      </c>
      <c r="F44" s="765"/>
      <c r="G44" s="447">
        <f>+ｱ.燃え殻!$AL$30</f>
        <v>0</v>
      </c>
      <c r="H44" s="447">
        <f>+ｲ.汚泥!$AL$30</f>
        <v>1.1000000000000001</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80.5</v>
      </c>
      <c r="AA44" s="449">
        <f t="shared" si="4"/>
        <v>81.599999999999994</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0</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1.1000000000000001</v>
      </c>
      <c r="I55" s="506">
        <f t="shared" si="10"/>
        <v>0</v>
      </c>
      <c r="J55" s="506">
        <f t="shared" si="10"/>
        <v>0</v>
      </c>
      <c r="K55" s="506">
        <f t="shared" si="10"/>
        <v>0</v>
      </c>
      <c r="L55" s="506">
        <f t="shared" si="10"/>
        <v>179.4</v>
      </c>
      <c r="M55" s="506">
        <f t="shared" si="10"/>
        <v>0</v>
      </c>
      <c r="N55" s="506">
        <f t="shared" si="10"/>
        <v>0</v>
      </c>
      <c r="O55" s="506">
        <f t="shared" si="10"/>
        <v>0</v>
      </c>
      <c r="P55" s="506">
        <f t="shared" si="10"/>
        <v>0</v>
      </c>
      <c r="Q55" s="506">
        <f t="shared" si="10"/>
        <v>0</v>
      </c>
      <c r="R55" s="506">
        <f t="shared" si="10"/>
        <v>0</v>
      </c>
      <c r="S55" s="506">
        <f t="shared" si="10"/>
        <v>0</v>
      </c>
      <c r="T55" s="506">
        <f t="shared" si="10"/>
        <v>431.5</v>
      </c>
      <c r="U55" s="506">
        <f t="shared" si="10"/>
        <v>0</v>
      </c>
      <c r="V55" s="506">
        <f t="shared" si="10"/>
        <v>4059.9</v>
      </c>
      <c r="W55" s="506">
        <f t="shared" si="10"/>
        <v>0</v>
      </c>
      <c r="X55" s="506">
        <f t="shared" si="10"/>
        <v>0</v>
      </c>
      <c r="Y55" s="506">
        <f t="shared" si="10"/>
        <v>0</v>
      </c>
      <c r="Z55" s="506">
        <f t="shared" si="10"/>
        <v>1146.5</v>
      </c>
      <c r="AA55" s="507">
        <f>+AA9+AA19+AA20</f>
        <v>5818.4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f>+表紙!L34</f>
        <v>45473</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横浜市港北区新横浜1-3-1-401</v>
      </c>
      <c r="K16" s="853"/>
      <c r="L16" s="854"/>
      <c r="M16" s="854"/>
      <c r="N16" s="854"/>
      <c r="O16" s="855"/>
    </row>
    <row r="17" spans="1:48" ht="26.25" customHeight="1" x14ac:dyDescent="0.15">
      <c r="C17" s="249"/>
      <c r="D17" s="250"/>
      <c r="E17" s="250"/>
      <c r="F17" s="250"/>
      <c r="G17" s="250"/>
      <c r="H17" s="254" t="s">
        <v>7</v>
      </c>
      <c r="I17" s="254"/>
      <c r="J17" s="853" t="str">
        <f>+表紙!J40</f>
        <v>双葉鉄道工業株式会社　小野　武彦</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045-534-8805</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双葉鉄道工業株式会社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2666</v>
      </c>
      <c r="N25" s="839"/>
      <c r="O25" s="840"/>
    </row>
    <row r="26" spans="1:48" ht="18" customHeight="1" x14ac:dyDescent="0.15">
      <c r="C26" s="819" t="s">
        <v>11</v>
      </c>
      <c r="D26" s="820"/>
      <c r="E26" s="821"/>
      <c r="F26" s="813" t="str">
        <f>+表紙!F49</f>
        <v>横浜市港北区新横浜1-3-1-401</v>
      </c>
      <c r="G26" s="814"/>
      <c r="H26" s="814"/>
      <c r="I26" s="814"/>
      <c r="J26" s="814"/>
      <c r="K26" s="814"/>
      <c r="L26" s="139" t="s">
        <v>172</v>
      </c>
      <c r="M26" s="259"/>
      <c r="N26" s="817" t="str">
        <f>IF(+表紙!N49="","",+表紙!N49)</f>
        <v>045-534-8805</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土木工事業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2400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52</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2555</v>
      </c>
      <c r="I40" s="293" t="s">
        <v>4</v>
      </c>
      <c r="J40" s="594" t="s">
        <v>324</v>
      </c>
      <c r="K40" s="595"/>
      <c r="L40" s="596"/>
      <c r="M40" s="797" t="str">
        <f>+表紙!M63</f>
        <v>0</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t="str">
        <f>+表紙!M65</f>
        <v>0</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2024-09-05T05:47:06Z</dcterms:modified>
</cp:coreProperties>
</file>