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印刷用表紙" sheetId="98" r:id="rId2"/>
    <sheet name="業種限定" sheetId="73" r:id="rId3"/>
    <sheet name="別紙" sheetId="94" r:id="rId4"/>
    <sheet name="ｲ.汚泥" sheetId="74" r:id="rId5"/>
    <sheet name="ｶ.廃ﾌﾟﾗ類" sheetId="78" r:id="rId6"/>
    <sheet name="ｷ.紙くず" sheetId="85" r:id="rId7"/>
    <sheet name="ｸ.木くず" sheetId="86" r:id="rId8"/>
    <sheet name="ｽ.金属くず" sheetId="81" r:id="rId9"/>
    <sheet name="ｾ.ｶﾞﾗｽ･ｺﾝｸﾘ･陶磁器くず" sheetId="84" r:id="rId10"/>
    <sheet name="ﾀ.がれき類" sheetId="80" r:id="rId11"/>
    <sheet name="ﾄ.混合廃棄物その他" sheetId="92" r:id="rId12"/>
    <sheet name="ｱ.燃え殻" sheetId="2" r:id="rId13"/>
    <sheet name="ｳ.廃油" sheetId="75" r:id="rId14"/>
    <sheet name="ｴ.廃酸" sheetId="76" r:id="rId15"/>
    <sheet name="ｵ.廃ｱﾙｶﾘ" sheetId="77" r:id="rId16"/>
    <sheet name="ｹ.繊維くず" sheetId="87" r:id="rId17"/>
    <sheet name="ｺ.動植物性残さ" sheetId="88" r:id="rId18"/>
    <sheet name="ｻ.動物系固形不要物" sheetId="89" r:id="rId19"/>
    <sheet name="ｼ.ｺﾞﾑくず" sheetId="79" r:id="rId20"/>
    <sheet name="ｿ.鉱さい" sheetId="82" r:id="rId21"/>
    <sheet name="ﾁ.動物のふん尿" sheetId="90" r:id="rId22"/>
    <sheet name="ﾂ.動物の死体" sheetId="91" r:id="rId23"/>
    <sheet name="ﾃ.ばいじん" sheetId="83" r:id="rId24"/>
  </sheets>
  <definedNames>
    <definedName name="_xlnm.Print_Area" localSheetId="12">ｱ.燃え殻!$B$2:$AW$34</definedName>
    <definedName name="_xlnm.Print_Area" localSheetId="4">ｲ.汚泥!$B$2:$AW$34</definedName>
    <definedName name="_xlnm.Print_Area" localSheetId="13">ｳ.廃油!$B$2:$AW$34</definedName>
    <definedName name="_xlnm.Print_Area" localSheetId="14">ｴ.廃酸!$B$2:$AW$34</definedName>
    <definedName name="_xlnm.Print_Area" localSheetId="15">ｵ.廃ｱﾙｶﾘ!$B$2:$AW$34</definedName>
    <definedName name="_xlnm.Print_Area" localSheetId="5">ｶ.廃ﾌﾟﾗ類!$B$2:$AW$34</definedName>
    <definedName name="_xlnm.Print_Area" localSheetId="6">ｷ.紙くず!$B$2:$AW$34</definedName>
    <definedName name="_xlnm.Print_Area" localSheetId="7">ｸ.木くず!$B$2:$AW$34</definedName>
    <definedName name="_xlnm.Print_Area" localSheetId="16">ｹ.繊維くず!$B$2:$AW$34</definedName>
    <definedName name="_xlnm.Print_Area" localSheetId="17">ｺ.動植物性残さ!$B$2:$AW$34</definedName>
    <definedName name="_xlnm.Print_Area" localSheetId="18">ｻ.動物系固形不要物!$B$2:$AW$34</definedName>
    <definedName name="_xlnm.Print_Area" localSheetId="19">ｼ.ｺﾞﾑくず!$B$2:$AW$34</definedName>
    <definedName name="_xlnm.Print_Area" localSheetId="8">ｽ.金属くず!$B$2:$AW$34</definedName>
    <definedName name="_xlnm.Print_Area" localSheetId="9">ｾ.ｶﾞﾗｽ･ｺﾝｸﾘ･陶磁器くず!$B$2:$AW$34</definedName>
    <definedName name="_xlnm.Print_Area" localSheetId="20">ｿ.鉱さい!$B$2:$AW$34</definedName>
    <definedName name="_xlnm.Print_Area" localSheetId="10">ﾀ.がれき類!$B$2:$AW$34</definedName>
    <definedName name="_xlnm.Print_Area" localSheetId="21">ﾁ.動物のふん尿!$B$2:$AW$34</definedName>
    <definedName name="_xlnm.Print_Area" localSheetId="22">ﾂ.動物の死体!$B$2:$AW$34</definedName>
    <definedName name="_xlnm.Print_Area" localSheetId="23">ﾃ.ばいじん!$B$2:$AW$34</definedName>
    <definedName name="_xlnm.Print_Area" localSheetId="11">ﾄ.混合廃棄物その他!$B$2:$AW$34</definedName>
    <definedName name="_xlnm.Print_Area" localSheetId="1">印刷用表紙!$C$3:$O$72</definedName>
    <definedName name="_xlnm.Print_Area" localSheetId="2">業種限定!$B$1:$D$14</definedName>
    <definedName name="_xlnm.Print_Area" localSheetId="0">表紙!$C$26:$O$95</definedName>
    <definedName name="_xlnm.Print_Area" localSheetId="3">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Y18" i="91" l="1"/>
  <c r="P16" i="91" s="1"/>
  <c r="X50" i="94" s="1"/>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<sst xmlns="http://schemas.openxmlformats.org/spreadsheetml/2006/main" count="3276" uniqueCount="460">
  <si>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</si>
  <si>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</si>
  <si>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</si>
  <si>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</si>
  <si>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</si>
  <si>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</si>
  <si>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</si>
  <si>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</si>
  <si>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</si>
  <si>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</si>
  <si>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</si>
  <si>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</si>
  <si>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</si>
  <si>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</si>
  <si>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</si>
  <si>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</si>
  <si>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</si>
  <si>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</si>
  <si>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</si>
  <si>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</si>
  <si>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</si>
  <si>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</si>
  <si>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</si>
  <si>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</si>
  <si>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</si>
  <si>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</si>
  <si>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</si>
  <si>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</si>
  <si>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</si>
  <si>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</si>
  <si>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</si>
  <si>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</si>
  <si>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</si>
  <si>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</si>
  <si>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</si>
  <si>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</si>
  <si>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</si>
  <si>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</si>
  <si>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</si>
  <si>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</si>
  <si>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</si>
  <si>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</si>
  <si>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</si>
  <si>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</si>
  <si>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</si>
  <si>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</si>
  <si>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</si>
  <si>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</si>
  <si>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</si>
  <si>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</si>
  <si>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</si>
  <si>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</si>
  <si>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</si>
  <si>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</si>
  <si>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</si>
  <si>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</si>
  <si>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</si>
  <si>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</si>
  <si>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</si>
  <si>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</si>
  <si>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</si>
  <si>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</si>
  <si>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</si>
  <si>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</si>
  <si>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</si>
  <si>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</si>
  <si>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</si>
  <si>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</si>
  <si>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</si>
  <si>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</si>
  <si>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</si>
  <si>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</si>
  <si>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</si>
  <si>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</si>
  <si>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</si>
  <si>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</si>
  <si>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</si>
  <si>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</si>
  <si>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</si>
  <si>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</si>
  <si>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</si>
  <si>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</si>
  <si>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</si>
  <si>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</si>
  <si>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</si>
  <si>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</si>
  <si>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</si>
  <si>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</si>
  <si>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</si>
  <si>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</si>
  <si>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</si>
  <si>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</si>
  <si>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</si>
  <si>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</si>
  <si>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</si>
  <si>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</si>
  <si>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</si>
  <si>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</si>
  <si>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</si>
  <si>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</si>
  <si>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</si>
  <si>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</si>
  <si>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</si>
  <si>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</si>
  <si>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</si>
  <si>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</si>
  <si>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</si>
  <si>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</si>
  <si>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</si>
  <si>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</si>
  <si>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</si>
  <si>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</si>
  <si>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</si>
  <si>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</si>
  <si>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</si>
  <si>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</si>
  <si>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</si>
  <si>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</si>
  <si>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</si>
  <si>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</si>
  <si>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</si>
  <si>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</si>
  <si>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</si>
  <si>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</si>
  <si>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</si>
  <si>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</si>
  <si>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</si>
  <si>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</si>
  <si>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</si>
  <si>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</si>
  <si>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</si>
  <si>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</si>
  <si>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</si>
  <si>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</si>
  <si>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</si>
  <si>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</si>
  <si>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</si>
  <si>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</si>
  <si>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</si>
  <si>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</si>
  <si>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</si>
  <si>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</si>
  <si>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</si>
  <si>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</si>
  <si>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</si>
  <si>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</si>
  <si>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</si>
  <si>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</si>
  <si>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</si>
  <si>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</si>
  <si>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</si>
  <si>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</si>
  <si>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</si>
  <si>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</si>
  <si>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</si>
  <si>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</si>
  <si>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</si>
  <si>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</si>
  <si>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</si>
  <si>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</si>
  <si>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</si>
  <si>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</si>
  <si>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</si>
  <si>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</si>
  <si>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</si>
  <si>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</si>
  <si>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</si>
  <si>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</si>
  <si>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</si>
  <si>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</si>
  <si>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</si>
  <si>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</si>
  <si>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</si>
  <si>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</si>
  <si>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</si>
  <si>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</si>
  <si>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</si>
  <si>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</si>
  <si>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</si>
  <si>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</si>
  <si>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</si>
  <si>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</si>
  <si>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</si>
  <si>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</si>
  <si>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</si>
  <si>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</si>
  <si>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</si>
  <si>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</si>
  <si>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</si>
  <si>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</si>
  <si>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</si>
  <si>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</si>
  <si>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</si>
  <si>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</si>
  <si>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</si>
  <si>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</si>
  <si>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</si>
  <si>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</si>
  <si>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</si>
  <si>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</si>
  <si>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</si>
  <si>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</si>
  <si>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</si>
  <si>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</si>
  <si>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</si>
  <si>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</si>
  <si>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</si>
  <si>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</si>
  <si>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</si>
  <si>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</si>
  <si>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</si>
  <si>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</si>
  <si>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</si>
  <si>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</si>
  <si>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</si>
  <si>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</si>
  <si>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</si>
  <si>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</si>
  <si>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</si>
  <si>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</si>
  <si>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</si>
  <si>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</si>
  <si>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</si>
  <si>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</si>
  <si>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</si>
  <si>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</si>
  <si>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</si>
  <si>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</si>
  <si>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</si>
  <si>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</si>
  <si>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</si>
  <si>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</si>
  <si>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</si>
  <si>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</si>
  <si>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</si>
  <si>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</si>
  <si>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</si>
  <si>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</si>
  <si>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</si>
  <si>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</si>
  <si>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</si>
  <si>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</si>
  <si>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</si>
  <si>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</si>
  <si>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</si>
  <si>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</si>
  <si>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</si>
  <si>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</si>
  <si>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</si>
  <si>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</si>
  <si>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</si>
  <si>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</si>
  <si>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</si>
  <si>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</si>
  <si>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</si>
  <si>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</si>
  <si>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</si>
  <si>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</si>
  <si>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</si>
  <si>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</si>
  <si>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</si>
  <si>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</si>
  <si>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</si>
  <si>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</si>
  <si>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</si>
  <si>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</si>
  <si>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</si>
  <si>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</si>
  <si>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</si>
  <si>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</si>
  <si>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</si>
  <si>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</si>
  <si>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</si>
  <si>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</si>
  <si>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</si>
  <si>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</si>
  <si>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</si>
  <si>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</si>
  <si>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</si>
  <si>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</si>
  <si>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</si>
  <si>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</si>
  <si>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</si>
  <si>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</si>
  <si>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</si>
  <si>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</si>
  <si>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</si>
  <si>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</si>
  <si>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</si>
  <si>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</si>
  <si>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</si>
  <si>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</si>
  <si>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</si>
  <si>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</si>
  <si>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</si>
  <si>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</si>
  <si>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</si>
  <si>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</si>
  <si>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</si>
  <si>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</si>
  <si>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</si>
  <si>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</si>
  <si>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</si>
  <si>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</si>
  <si>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</si>
  <si>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</si>
  <si>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</si>
  <si>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</si>
  <si>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</si>
  <si>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</si>
  <si>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</si>
  <si>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</si>
  <si>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</si>
  <si>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</si>
  <si>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</si>
  <si>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</si>
  <si>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</si>
  <si>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</si>
  <si>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</si>
  <si>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</si>
  <si>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</si>
  <si>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</si>
  <si>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</si>
  <si>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</si>
  <si>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</si>
  <si>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</si>
  <si>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</si>
  <si>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</si>
  <si>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</si>
  <si>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</si>
  <si>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</si>
  <si>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</si>
  <si>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</si>
  <si>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</si>
  <si>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</si>
  <si>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</si>
  <si>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</si>
  <si>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</si>
  <si>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</si>
  <si>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</si>
  <si>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</si>
  <si>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</si>
  <si>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</si>
  <si>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</si>
  <si>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</si>
  <si>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</si>
  <si>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</si>
  <si>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</si>
  <si>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</si>
  <si>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</si>
  <si>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</si>
  <si>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</si>
  <si>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</si>
  <si>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</si>
  <si>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</si>
  <si>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</si>
  <si>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</si>
  <si>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</si>
  <si>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</si>
  <si>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</si>
  <si>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</si>
  <si>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</si>
  <si>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</si>
  <si>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</si>
  <si>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</si>
  <si>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</si>
  <si>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</si>
  <si>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</si>
  <si>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</si>
  <si>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</si>
  <si>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</si>
  <si>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</si>
  <si>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</si>
  <si>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</si>
  <si>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</si>
  <si>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</si>
  <si>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</si>
  <si>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</si>
  <si>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</si>
  <si>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</si>
  <si>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</si>
  <si>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</si>
  <si>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</si>
  <si>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</si>
  <si>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</si>
  <si>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</si>
  <si>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</si>
  <si>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</si>
  <si>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</si>
  <si>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</si>
  <si>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</si>
  <si>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</si>
  <si>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</si>
  <si>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</si>
  <si>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</si>
  <si>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</si>
  <si>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</si>
  <si>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</si>
  <si>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</si>
  <si>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</si>
  <si>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</si>
  <si>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</si>
  <si>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</si>
  <si>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</si>
  <si>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</si>
  <si>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</si>
  <si>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</si>
  <si>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</si>
  <si>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</si>
  <si>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</si>
  <si>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</si>
  <si>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</si>
  <si>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</si>
  <si>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</si>
  <si>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</si>
  <si>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</si>
  <si>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</si>
  <si>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</si>
  <si>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</si>
  <si>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</si>
  <si>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</si>
  <si>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</si>
  <si>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</si>
  <si>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</si>
  <si>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</si>
  <si>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</si>
  <si>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</si>
  <si>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</si>
  <si>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</si>
  <si>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</si>
  <si>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</si>
  <si>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</si>
  <si>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</si>
  <si>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</si>
  <si>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</si>
  <si>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</si>
  <si>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</si>
  <si>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</si>
  <si>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</si>
  <si>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</si>
  <si>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</si>
  <si>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</si>
  <si>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</si>
  <si>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</si>
  <si>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</si>
  <si>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</si>
  <si>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</si>
  <si>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</si>
  <si>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</si>
  <si>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</si>
  <si>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</si>
  <si>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</si>
  <si>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</si>
  <si>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東京都港区芝浦1-1-1 浜松町ビルディング6階</t>
    <phoneticPr fontId="3"/>
  </si>
  <si>
    <t>株式会社イチケン　東京支店
取締役 常務執行役員 支店長　磯野　慶治</t>
    <phoneticPr fontId="3"/>
  </si>
  <si>
    <t>03-5931-5656</t>
    <phoneticPr fontId="3"/>
  </si>
  <si>
    <t>株式会社イチケン　東京支店</t>
    <phoneticPr fontId="3"/>
  </si>
  <si>
    <t>０６：総合工事業</t>
    <phoneticPr fontId="3"/>
  </si>
  <si>
    <t>246人</t>
    <phoneticPr fontId="3"/>
  </si>
  <si>
    <t>令和6年6月24日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</si>
</sst>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49" fontId="0" fillId="0" borderId="52" xfId="0" applyNumberFormat="1" applyBorder="1" applyAlignment="1">
      <alignment horizontal="center" vertical="center"/>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180" fontId="5" fillId="0" borderId="21" xfId="0" applyNumberFormat="1" applyFont="1" applyBorder="1" applyAlignment="1">
      <alignment vertical="center" shrinkToFit="1"/>
    </xf>
    <xf numFmtId="38" fontId="4" fillId="0" borderId="0" xfId="1" applyFont="1" applyFill="1" applyAlignment="1">
      <alignment vertical="center" shrinkToFit="1"/>
    </xf>
    <xf numFmtId="49" fontId="2"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34"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23"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10" fillId="0" borderId="0" xfId="1" applyFont="1" applyBorder="1" applyAlignment="1">
      <alignment vertical="top"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177"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4" fillId="0" borderId="131" xfId="1" applyFont="1" applyBorder="1" applyAlignment="1">
      <alignment horizontal="center"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5" fillId="0" borderId="0" xfId="1" applyFont="1" applyFill="1" applyAlignment="1">
      <alignment vertical="top"/>
    </xf>
    <xf numFmtId="178" fontId="4" fillId="4" borderId="0" xfId="1" applyNumberFormat="1" applyFont="1" applyFill="1" applyAlignment="1">
      <alignment vertical="center" shrinkToFit="1"/>
    </xf>
    <xf numFmtId="38" fontId="4" fillId="0" borderId="0" xfId="1" applyFont="1" applyAlignment="1">
      <alignment vertical="top" wrapText="1"/>
    </xf>
    <xf numFmtId="38" fontId="4" fillId="0" borderId="21" xfId="1" applyFont="1" applyBorder="1" applyAlignment="1">
      <alignment vertical="top" wrapText="1"/>
    </xf>
    <xf numFmtId="177" fontId="4" fillId="3" borderId="23" xfId="1" applyNumberFormat="1" applyFont="1" applyFill="1" applyBorder="1" applyAlignment="1" applyProtection="1">
      <alignment vertical="center" shrinkToFit="1"/>
      <protection locked="0"/>
    </xf>
    <xf numFmtId="38" fontId="8" fillId="0" borderId="115" xfId="1" applyFont="1" applyBorder="1" applyAlignment="1">
      <alignment vertical="center" wrapText="1"/>
    </xf>
    <xf numFmtId="38" fontId="8" fillId="0" borderId="91" xfId="1" applyFont="1" applyBorder="1" applyAlignment="1">
      <alignment vertical="center" wrapText="1"/>
    </xf>
    <xf numFmtId="38" fontId="7" fillId="0" borderId="129" xfId="1" applyFont="1" applyBorder="1" applyAlignment="1">
      <alignment vertical="center" wrapText="1"/>
    </xf>
    <xf numFmtId="38" fontId="7" fillId="0" borderId="39" xfId="1" applyFont="1" applyBorder="1" applyAlignment="1">
      <alignment vertical="center" wrapText="1"/>
    </xf>
    <xf numFmtId="176" fontId="0" fillId="3" borderId="14" xfId="1" applyNumberFormat="1" applyFont="1" applyFill="1" applyBorder="1" applyAlignment="1" applyProtection="1">
      <alignment vertical="center" shrinkToFit="1"/>
      <protection locked="0"/>
    </xf>
    <xf numFmtId="176" fontId="0" fillId="3" borderId="133" xfId="1" applyNumberFormat="1" applyFont="1" applyFill="1" applyBorder="1" applyAlignment="1" applyProtection="1">
      <alignment vertical="center" shrinkToFit="1"/>
      <protection locked="0"/>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38" fontId="2" fillId="0" borderId="0" xfId="1" applyFont="1" applyAlignment="1">
      <alignment horizontal="center" vertical="center" textRotation="180" wrapText="1"/>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1"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459</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2843</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4273.8616240000001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2035.9999999999998</v>
      </c>
      <c r="I63" s="241" t="s">
        <v>4</v>
      </c>
      <c r="J63" s="447" t="s">
        <v>324</v>
      </c>
      <c r="K63" s="448"/>
      <c r="L63" s="449"/>
      <c r="M63" s="442">
        <f>+別紙!AA14</f>
        <v>2035.9999999999998</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855.89999999999986</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2030.9999999999998</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P80"/>
  <sheetViews>
    <sheetView showGridLines="0" showZeros="0" view="pageBreakPreview" topLeftCell="B22" zoomScale="130" zoomScaleNormal="100" zoomScaleSheetLayoutView="130" workbookViewId="0">
      <selection activeCell="L11" sqref="L11:O1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54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543"/>
      <c r="E8" s="543"/>
      <c r="F8" s="543"/>
      <c r="G8" s="543"/>
      <c r="H8" s="543"/>
      <c r="I8" s="543"/>
      <c r="J8" s="543"/>
      <c r="K8" s="543"/>
      <c r="L8" s="543"/>
      <c r="M8" s="543"/>
      <c r="N8" s="543"/>
      <c r="O8" s="544"/>
      <c r="P8" s="20"/>
    </row>
    <row r="9" spans="1:16" ht="12" customHeight="1" x14ac:dyDescent="0.15">
      <c r="C9" s="545"/>
      <c r="D9" s="546"/>
      <c r="E9" s="546"/>
      <c r="F9" s="546"/>
      <c r="G9" s="546"/>
      <c r="H9" s="546"/>
      <c r="I9" s="546"/>
      <c r="J9" s="546"/>
      <c r="K9" s="546"/>
      <c r="L9" s="546"/>
      <c r="M9" s="546"/>
      <c r="N9" s="546"/>
      <c r="O9" s="547"/>
    </row>
    <row r="10" spans="1:16" ht="10.35" customHeight="1" x14ac:dyDescent="0.15">
      <c r="C10" s="78"/>
      <c r="O10" s="79"/>
    </row>
    <row r="11" spans="1:16" ht="13.5" x14ac:dyDescent="0.15">
      <c r="C11" s="78"/>
      <c r="L11" s="548" t="str">
        <f>+表紙!L34</f>
        <v>令和6年6月24日</v>
      </c>
      <c r="M11" s="549"/>
      <c r="N11" s="549"/>
      <c r="O11" s="550"/>
    </row>
    <row r="12" spans="1:16" ht="13.35" customHeight="1" x14ac:dyDescent="0.15">
      <c r="C12" s="78"/>
      <c r="O12" s="80"/>
    </row>
    <row r="13" spans="1:16" ht="13.5" x14ac:dyDescent="0.15">
      <c r="C13" s="551" t="str">
        <f>+表紙!C36</f>
        <v>横浜市長</v>
      </c>
      <c r="D13" s="552"/>
      <c r="E13" s="552"/>
      <c r="F13" s="5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539" t="str">
        <f>+表紙!J39</f>
        <v>東京都港区芝浦1-1-1 浜松町ビルディング6階</v>
      </c>
      <c r="K16" s="539"/>
      <c r="L16" s="540"/>
      <c r="M16" s="540"/>
      <c r="N16" s="540"/>
      <c r="O16" s="541"/>
    </row>
    <row r="17" spans="1:15" ht="26.25" customHeight="1" x14ac:dyDescent="0.15">
      <c r="C17" s="78"/>
      <c r="H17" s="23" t="s">
        <v>7</v>
      </c>
      <c r="I17" s="23"/>
      <c r="J17" s="539" t="str">
        <f>+表紙!J40</f>
        <v>株式会社イチケン　東京支店
取締役 常務執行役員 支店長　磯野　慶治</v>
      </c>
      <c r="K17" s="539"/>
      <c r="L17" s="540"/>
      <c r="M17" s="540"/>
      <c r="N17" s="540"/>
      <c r="O17" s="541"/>
    </row>
    <row r="18" spans="1:15" x14ac:dyDescent="0.15">
      <c r="C18" s="78"/>
      <c r="J18" s="21" t="s">
        <v>8</v>
      </c>
      <c r="O18" s="79"/>
    </row>
    <row r="19" spans="1:15" x14ac:dyDescent="0.15">
      <c r="C19" s="78"/>
      <c r="J19" s="24" t="s">
        <v>9</v>
      </c>
      <c r="K19" s="24"/>
      <c r="L19" s="553" t="str">
        <f>IF(+表紙!L42="","",+表紙!L42)</f>
        <v>03-5931-5656</v>
      </c>
      <c r="M19" s="553"/>
      <c r="N19" s="553"/>
      <c r="O19" s="554"/>
    </row>
    <row r="20" spans="1:15" x14ac:dyDescent="0.15">
      <c r="C20" s="78"/>
      <c r="J20" s="24"/>
      <c r="K20" s="24"/>
      <c r="O20" s="79"/>
    </row>
    <row r="21" spans="1:15" ht="6" customHeight="1" x14ac:dyDescent="0.15">
      <c r="C21" s="78"/>
      <c r="O21" s="79"/>
    </row>
    <row r="22" spans="1:15" ht="30" customHeight="1" x14ac:dyDescent="0.15">
      <c r="A22" s="22">
        <v>4</v>
      </c>
      <c r="C22" s="561" t="s">
        <v>447</v>
      </c>
      <c r="D22" s="562"/>
      <c r="E22" s="562"/>
      <c r="F22" s="562"/>
      <c r="G22" s="562"/>
      <c r="H22" s="562"/>
      <c r="I22" s="562"/>
      <c r="J22" s="562"/>
      <c r="K22" s="562"/>
      <c r="L22" s="562"/>
      <c r="M22" s="562"/>
      <c r="N22" s="562"/>
      <c r="O22" s="563"/>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570" t="str">
        <f>+表紙!F47</f>
        <v>株式会社イチケン　東京支店</v>
      </c>
      <c r="G24" s="571"/>
      <c r="H24" s="572"/>
      <c r="I24" s="572"/>
      <c r="J24" s="572"/>
      <c r="K24" s="572"/>
      <c r="L24" s="572"/>
      <c r="M24" s="501" t="s">
        <v>449</v>
      </c>
      <c r="N24" s="575"/>
      <c r="O24" s="576"/>
    </row>
    <row r="25" spans="1:15" ht="18" customHeight="1" x14ac:dyDescent="0.15">
      <c r="C25" s="506"/>
      <c r="D25" s="507"/>
      <c r="E25" s="508"/>
      <c r="F25" s="573"/>
      <c r="G25" s="574"/>
      <c r="H25" s="574"/>
      <c r="I25" s="574"/>
      <c r="J25" s="574"/>
      <c r="K25" s="574"/>
      <c r="L25" s="574"/>
      <c r="M25" s="577">
        <f>表紙!M48</f>
        <v>2843</v>
      </c>
      <c r="N25" s="578"/>
      <c r="O25" s="579"/>
    </row>
    <row r="26" spans="1:15" ht="18" customHeight="1" x14ac:dyDescent="0.15">
      <c r="C26" s="467" t="s">
        <v>11</v>
      </c>
      <c r="D26" s="468"/>
      <c r="E26" s="469"/>
      <c r="F26" s="564" t="str">
        <f>+表紙!F49</f>
        <v>東京都港区芝浦1-1-1 浜松町ビルディング6階</v>
      </c>
      <c r="G26" s="565"/>
      <c r="H26" s="565"/>
      <c r="I26" s="565"/>
      <c r="J26" s="565"/>
      <c r="K26" s="565"/>
      <c r="L26" s="126" t="s">
        <v>172</v>
      </c>
      <c r="M26" s="223"/>
      <c r="N26" s="568" t="str">
        <f>IF(+表紙!N49="","",+表紙!N49)</f>
        <v>03-5931-5656</v>
      </c>
      <c r="O26" s="569"/>
    </row>
    <row r="27" spans="1:15" ht="18" customHeight="1" x14ac:dyDescent="0.15">
      <c r="C27" s="470"/>
      <c r="D27" s="471"/>
      <c r="E27" s="472"/>
      <c r="F27" s="566"/>
      <c r="G27" s="567"/>
      <c r="H27" s="567"/>
      <c r="I27" s="567"/>
      <c r="J27" s="567"/>
      <c r="K27" s="567"/>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528" t="str">
        <f>+表紙!F52</f>
        <v>Ｄ－建設業</v>
      </c>
      <c r="G29" s="530"/>
      <c r="H29" s="530"/>
      <c r="I29" s="530"/>
      <c r="J29" s="30" t="s">
        <v>47</v>
      </c>
      <c r="K29" s="30"/>
      <c r="L29" s="580" t="str">
        <f>+表紙!L52</f>
        <v>０６：総合工事業</v>
      </c>
      <c r="M29" s="580"/>
      <c r="N29" s="537"/>
      <c r="O29" s="538"/>
    </row>
    <row r="30" spans="1:15" ht="22.5" customHeight="1" x14ac:dyDescent="0.15">
      <c r="C30" s="296"/>
      <c r="D30" s="307" t="s">
        <v>19</v>
      </c>
      <c r="E30" s="308" t="s">
        <v>365</v>
      </c>
      <c r="F30" s="528" t="s">
        <v>366</v>
      </c>
      <c r="G30" s="418"/>
      <c r="H30" s="529"/>
      <c r="I30" s="528" t="s">
        <v>367</v>
      </c>
      <c r="J30" s="421"/>
      <c r="K30" s="431"/>
      <c r="L30" s="531">
        <f>+表紙!L53</f>
        <v>0</v>
      </c>
      <c r="M30" s="532"/>
      <c r="N30" s="309" t="s">
        <v>368</v>
      </c>
      <c r="O30" s="310"/>
    </row>
    <row r="31" spans="1:15" ht="22.5" customHeight="1" x14ac:dyDescent="0.15">
      <c r="C31" s="296"/>
      <c r="D31" s="295"/>
      <c r="E31" s="311"/>
      <c r="F31" s="528" t="s">
        <v>369</v>
      </c>
      <c r="G31" s="418"/>
      <c r="H31" s="529"/>
      <c r="I31" s="530" t="s">
        <v>370</v>
      </c>
      <c r="J31" s="421"/>
      <c r="K31" s="421"/>
      <c r="L31" s="531">
        <f>+表紙!L54</f>
        <v>4273.8616240000001</v>
      </c>
      <c r="M31" s="532"/>
      <c r="N31" s="309" t="s">
        <v>368</v>
      </c>
      <c r="O31" s="310"/>
    </row>
    <row r="32" spans="1:15" ht="22.5" customHeight="1" x14ac:dyDescent="0.15">
      <c r="C32" s="296"/>
      <c r="D32" s="424" t="s">
        <v>371</v>
      </c>
      <c r="E32" s="425"/>
      <c r="F32" s="528" t="s">
        <v>372</v>
      </c>
      <c r="G32" s="418"/>
      <c r="H32" s="529"/>
      <c r="I32" s="530" t="s">
        <v>373</v>
      </c>
      <c r="J32" s="421"/>
      <c r="K32" s="421"/>
      <c r="L32" s="531">
        <f>+表紙!L55</f>
        <v>0</v>
      </c>
      <c r="M32" s="532"/>
      <c r="N32" s="309" t="s">
        <v>374</v>
      </c>
      <c r="O32" s="310"/>
    </row>
    <row r="33" spans="3:15" ht="22.5" customHeight="1" x14ac:dyDescent="0.15">
      <c r="C33" s="296"/>
      <c r="D33" s="424"/>
      <c r="E33" s="425"/>
      <c r="F33" s="528" t="s">
        <v>375</v>
      </c>
      <c r="G33" s="418"/>
      <c r="H33" s="529"/>
      <c r="I33" s="530" t="s">
        <v>376</v>
      </c>
      <c r="J33" s="421"/>
      <c r="K33" s="421"/>
      <c r="L33" s="531">
        <f>+表紙!L56</f>
        <v>0</v>
      </c>
      <c r="M33" s="532"/>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533">
        <f>+表紙!F58</f>
        <v>0</v>
      </c>
      <c r="G35" s="534"/>
      <c r="H35" s="534"/>
      <c r="I35" s="534"/>
      <c r="J35" s="534"/>
      <c r="K35" s="534"/>
      <c r="L35" s="534"/>
      <c r="M35" s="534"/>
      <c r="N35" s="534"/>
      <c r="O35" s="535"/>
    </row>
    <row r="36" spans="3:15" ht="23.25" customHeight="1" x14ac:dyDescent="0.15">
      <c r="C36" s="301"/>
      <c r="D36" s="318" t="s">
        <v>24</v>
      </c>
      <c r="E36" s="319" t="s">
        <v>378</v>
      </c>
      <c r="F36" s="536" t="str">
        <f>+表紙!F59</f>
        <v>246人</v>
      </c>
      <c r="G36" s="537"/>
      <c r="H36" s="537"/>
      <c r="I36" s="537"/>
      <c r="J36" s="537"/>
      <c r="K36" s="537"/>
      <c r="L36" s="537"/>
      <c r="M36" s="537"/>
      <c r="N36" s="537"/>
      <c r="O36" s="538"/>
    </row>
    <row r="37" spans="3:15" ht="23.25" customHeight="1" x14ac:dyDescent="0.15">
      <c r="C37" s="555" t="s">
        <v>297</v>
      </c>
      <c r="D37" s="556"/>
      <c r="E37" s="557"/>
      <c r="F37" s="558" t="str">
        <f>+表紙!F60</f>
        <v>令和 ５ 年 ４ 月 １ 日 ～ 令和 ６ 年 ３ 月 31 日（ １ 年間）</v>
      </c>
      <c r="G37" s="559"/>
      <c r="H37" s="559"/>
      <c r="I37" s="559"/>
      <c r="J37" s="559"/>
      <c r="K37" s="559"/>
      <c r="L37" s="559"/>
      <c r="M37" s="559"/>
      <c r="N37" s="559"/>
      <c r="O37" s="560"/>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586"/>
      <c r="D39" s="461" t="s">
        <v>298</v>
      </c>
      <c r="E39" s="463"/>
      <c r="F39" s="463"/>
      <c r="G39" s="462"/>
      <c r="H39" s="461" t="s">
        <v>318</v>
      </c>
      <c r="I39" s="462"/>
      <c r="J39" s="461" t="s">
        <v>299</v>
      </c>
      <c r="K39" s="463"/>
      <c r="L39" s="462"/>
      <c r="M39" s="461" t="s">
        <v>319</v>
      </c>
      <c r="N39" s="463"/>
      <c r="O39" s="462"/>
    </row>
    <row r="40" spans="3:15" ht="24.75" customHeight="1" x14ac:dyDescent="0.15">
      <c r="C40" s="587"/>
      <c r="D40" s="444" t="s">
        <v>300</v>
      </c>
      <c r="E40" s="445"/>
      <c r="F40" s="445"/>
      <c r="G40" s="446"/>
      <c r="H40" s="246">
        <f>+表紙!H63</f>
        <v>2035.9999999999998</v>
      </c>
      <c r="I40" s="241" t="s">
        <v>4</v>
      </c>
      <c r="J40" s="447" t="s">
        <v>324</v>
      </c>
      <c r="K40" s="448"/>
      <c r="L40" s="449"/>
      <c r="M40" s="581">
        <f>+表紙!M63</f>
        <v>2035.9999999999998</v>
      </c>
      <c r="N40" s="582">
        <f>+表紙!N63</f>
        <v>0</v>
      </c>
      <c r="O40" s="306" t="s">
        <v>4</v>
      </c>
    </row>
    <row r="41" spans="3:15" ht="24.75" customHeight="1" x14ac:dyDescent="0.15">
      <c r="C41" s="587"/>
      <c r="D41" s="444" t="s">
        <v>301</v>
      </c>
      <c r="E41" s="445"/>
      <c r="F41" s="445"/>
      <c r="G41" s="446"/>
      <c r="H41" s="246" t="str">
        <f>+表紙!H64</f>
        <v>0</v>
      </c>
      <c r="I41" s="241" t="s">
        <v>4</v>
      </c>
      <c r="J41" s="447" t="s">
        <v>305</v>
      </c>
      <c r="K41" s="448"/>
      <c r="L41" s="449"/>
      <c r="M41" s="581">
        <f>+表紙!M64</f>
        <v>855.89999999999986</v>
      </c>
      <c r="N41" s="582">
        <f>+表紙!N64</f>
        <v>0</v>
      </c>
      <c r="O41" s="31" t="s">
        <v>4</v>
      </c>
    </row>
    <row r="42" spans="3:15" ht="24.75" customHeight="1" x14ac:dyDescent="0.15">
      <c r="C42" s="587"/>
      <c r="D42" s="444" t="s">
        <v>302</v>
      </c>
      <c r="E42" s="445"/>
      <c r="F42" s="445"/>
      <c r="G42" s="446"/>
      <c r="H42" s="246" t="str">
        <f>+表紙!H65</f>
        <v>0</v>
      </c>
      <c r="I42" s="241" t="s">
        <v>4</v>
      </c>
      <c r="J42" s="583" t="s">
        <v>306</v>
      </c>
      <c r="K42" s="584"/>
      <c r="L42" s="585"/>
      <c r="M42" s="581">
        <f>+表紙!M65</f>
        <v>2030.9999999999998</v>
      </c>
      <c r="N42" s="582">
        <f>+表紙!N65</f>
        <v>0</v>
      </c>
      <c r="O42" s="181" t="s">
        <v>4</v>
      </c>
    </row>
    <row r="43" spans="3:15" ht="24.75" customHeight="1" x14ac:dyDescent="0.15">
      <c r="C43" s="176"/>
      <c r="D43" s="444" t="s">
        <v>303</v>
      </c>
      <c r="E43" s="445"/>
      <c r="F43" s="445"/>
      <c r="G43" s="446"/>
      <c r="H43" s="246" t="str">
        <f>+表紙!H66</f>
        <v>0</v>
      </c>
      <c r="I43" s="241" t="s">
        <v>4</v>
      </c>
      <c r="J43" s="583" t="s">
        <v>387</v>
      </c>
      <c r="K43" s="584"/>
      <c r="L43" s="585"/>
      <c r="M43" s="581" t="str">
        <f>+表紙!M66</f>
        <v>0</v>
      </c>
      <c r="N43" s="582">
        <f>+表紙!N66</f>
        <v>0</v>
      </c>
      <c r="O43" s="181" t="s">
        <v>4</v>
      </c>
    </row>
    <row r="44" spans="3:15" ht="24.75" customHeight="1" x14ac:dyDescent="0.15">
      <c r="C44" s="240"/>
      <c r="D44" s="444" t="s">
        <v>304</v>
      </c>
      <c r="E44" s="445"/>
      <c r="F44" s="445"/>
      <c r="G44" s="446"/>
      <c r="H44" s="246" t="str">
        <f>+表紙!H67</f>
        <v>0</v>
      </c>
      <c r="I44" s="241" t="s">
        <v>4</v>
      </c>
      <c r="J44" s="583" t="s">
        <v>388</v>
      </c>
      <c r="K44" s="584"/>
      <c r="L44" s="585"/>
      <c r="M44" s="581" t="str">
        <f>+表紙!M67</f>
        <v>0</v>
      </c>
      <c r="N44" s="582">
        <f>+表紙!N67</f>
        <v>0</v>
      </c>
      <c r="O44" s="181" t="s">
        <v>4</v>
      </c>
    </row>
    <row r="45" spans="3:15" ht="32.1" customHeight="1" x14ac:dyDescent="0.15">
      <c r="C45" s="588" t="s">
        <v>15</v>
      </c>
      <c r="D45" s="589"/>
      <c r="E45" s="590"/>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591"/>
      <c r="E47" s="591"/>
      <c r="F47" s="591"/>
      <c r="G47" s="591"/>
      <c r="H47" s="591"/>
      <c r="I47" s="591"/>
      <c r="J47" s="591"/>
      <c r="K47" s="591"/>
      <c r="L47" s="591"/>
      <c r="M47" s="591"/>
      <c r="N47" s="591"/>
      <c r="O47" s="591"/>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B2:D14"/>
  <sheetViews>
    <sheetView showGridLines="0" zoomScaleNormal="100" workbookViewId="0">
      <selection activeCell="L11" sqref="L11:O11"/>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592" t="s">
        <v>170</v>
      </c>
      <c r="C4" s="592"/>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593" t="s">
        <v>171</v>
      </c>
      <c r="C14" s="593"/>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B1:AA59"/>
  <sheetViews>
    <sheetView showGridLines="0" topLeftCell="G1" zoomScale="70" zoomScaleNormal="70" workbookViewId="0">
      <selection activeCell="L11" sqref="L11:O11"/>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30" t="s">
        <v>273</v>
      </c>
      <c r="C3" s="630"/>
      <c r="D3" s="630"/>
      <c r="E3" s="630"/>
      <c r="F3" s="630"/>
      <c r="G3" s="110"/>
      <c r="H3" s="110"/>
      <c r="I3" s="110"/>
      <c r="J3" s="110"/>
      <c r="K3" s="110"/>
      <c r="Y3"/>
      <c r="Z3"/>
      <c r="AA3" s="111"/>
    </row>
    <row r="4" spans="2:27" ht="14.1" customHeight="1" x14ac:dyDescent="0.15">
      <c r="B4" s="630"/>
      <c r="C4" s="630"/>
      <c r="D4" s="630"/>
      <c r="E4" s="630"/>
      <c r="F4" s="630"/>
      <c r="G4" s="110"/>
      <c r="H4" s="110"/>
      <c r="I4" s="110"/>
      <c r="J4" s="110"/>
      <c r="K4" s="110"/>
      <c r="Y4" s="634" t="s">
        <v>327</v>
      </c>
      <c r="Z4" s="112" t="s">
        <v>112</v>
      </c>
      <c r="AA4" s="113" t="s">
        <v>113</v>
      </c>
    </row>
    <row r="5" spans="2:27" ht="14.1" customHeight="1" thickBot="1" x14ac:dyDescent="0.2">
      <c r="C5" s="110"/>
      <c r="D5" s="110"/>
      <c r="E5" s="110"/>
      <c r="F5" s="110"/>
      <c r="G5" s="110"/>
      <c r="H5" s="110"/>
      <c r="I5" s="110"/>
      <c r="J5" s="110"/>
      <c r="K5" s="110"/>
      <c r="Y5" s="542"/>
      <c r="Z5" s="114" t="str">
        <f>+表紙!N28</f>
        <v>○</v>
      </c>
      <c r="AA5" s="114" t="str">
        <f>+表紙!O28</f>
        <v>　</v>
      </c>
    </row>
    <row r="6" spans="2:27" ht="15" customHeight="1" thickBot="1" x14ac:dyDescent="0.2">
      <c r="B6" s="165" t="s">
        <v>99</v>
      </c>
      <c r="C6" s="165"/>
      <c r="D6" s="165"/>
      <c r="E6" s="165"/>
      <c r="F6" s="165"/>
      <c r="G6" s="165"/>
      <c r="H6" s="165"/>
      <c r="I6" s="165"/>
      <c r="J6" s="165"/>
      <c r="K6" s="165"/>
      <c r="L6" s="87"/>
      <c r="M6" s="631"/>
      <c r="N6" s="631"/>
      <c r="O6" s="87" t="s">
        <v>97</v>
      </c>
      <c r="P6" s="635" t="str">
        <f>+表紙!F47</f>
        <v>株式会社イチケン　東京支店</v>
      </c>
      <c r="Q6" s="635"/>
      <c r="R6" s="635"/>
      <c r="S6" s="635"/>
      <c r="T6" s="635"/>
      <c r="U6" s="635"/>
      <c r="V6" s="631"/>
      <c r="W6" s="631"/>
      <c r="X6" s="631"/>
      <c r="Y6" s="631"/>
      <c r="Z6" s="631"/>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32" t="s">
        <v>232</v>
      </c>
      <c r="D9" s="632"/>
      <c r="E9" s="632"/>
      <c r="F9" s="633"/>
      <c r="G9" s="320">
        <f>IF(OR(ｱ.燃え殻!D24&gt;0,ｱ.燃え殻!D24&lt;0),ｱ.燃え殻!D24,IF(G$19&gt;0,"0",0))</f>
        <v>0</v>
      </c>
      <c r="H9" s="320">
        <f>IF(OR(ｲ.汚泥!D24&gt;0,ｲ.汚泥!D24&lt;0),ｲ.汚泥!D24,IF(H$19&gt;0,"0",0))</f>
        <v>477</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106.7</v>
      </c>
      <c r="M9" s="320">
        <f>IF(OR(ｷ.紙くず!D24&gt;0,ｷ.紙くず!D24&lt;0),ｷ.紙くず!D24,IF(M$19&gt;0,"0",0))</f>
        <v>27.1</v>
      </c>
      <c r="N9" s="320">
        <f>IF(OR(ｸ.木くず!D24&gt;0,ｸ.木くず!D24&lt;0),ｸ.木くず!D24,IF(N$19&gt;0,"0",0))</f>
        <v>89.9</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23.9</v>
      </c>
      <c r="T9" s="320">
        <f>IF(OR(ｾ.ｶﾞﾗｽ･ｺﾝｸﾘ･陶磁器くず!D24&gt;0,ｾ.ｶﾞﾗｽ･ｺﾝｸﾘ･陶磁器くず!D24&lt;0),ｾ.ｶﾞﾗｽ･ｺﾝｸﾘ･陶磁器くず!D24,IF(T$19&gt;0,"0",0))</f>
        <v>145.69999999999999</v>
      </c>
      <c r="U9" s="320">
        <f>IF(OR(ｿ.鉱さい!D24&gt;0,ｿ.鉱さい!D24&lt;0),ｿ.鉱さい!D24,IF(U$19&gt;0,"0",0))</f>
        <v>0</v>
      </c>
      <c r="V9" s="320">
        <f>IF(OR(ﾀ.がれき類!D24&gt;0,ﾀ.がれき類!D24&lt;0),ﾀ.がれき類!D24,IF(V$19&gt;0,"0",0))</f>
        <v>974.4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191.3</v>
      </c>
      <c r="AA9" s="322">
        <f>IF(SUM(G9:Z9)&gt;0,SUM(G9:Z9),IF(AA$19&gt;0,"0",0))</f>
        <v>2035.9999999999998</v>
      </c>
    </row>
    <row r="10" spans="2:27" ht="24" customHeight="1" x14ac:dyDescent="0.15">
      <c r="B10" s="169" t="s">
        <v>352</v>
      </c>
      <c r="C10" s="625" t="s">
        <v>320</v>
      </c>
      <c r="D10" s="625"/>
      <c r="E10" s="625"/>
      <c r="F10" s="626"/>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27" t="s">
        <v>321</v>
      </c>
      <c r="D11" s="627"/>
      <c r="E11" s="627"/>
      <c r="F11" s="628"/>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27" t="s">
        <v>322</v>
      </c>
      <c r="D12" s="627"/>
      <c r="E12" s="627"/>
      <c r="F12" s="628"/>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29" t="s">
        <v>323</v>
      </c>
      <c r="D13" s="594"/>
      <c r="E13" s="594"/>
      <c r="F13" s="595"/>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27" t="s">
        <v>241</v>
      </c>
      <c r="D14" s="627"/>
      <c r="E14" s="627"/>
      <c r="F14" s="628"/>
      <c r="G14" s="326">
        <f>IF(OR(ｱ.燃え殻!D29&gt;0,ｱ.燃え殻!D29&lt;0),ｱ.燃え殻!D29,IF(G$19&gt;0,"0",0))</f>
        <v>0</v>
      </c>
      <c r="H14" s="326">
        <f>IF(OR(ｲ.汚泥!D29&gt;0,ｲ.汚泥!D29&lt;0),ｲ.汚泥!D29,IF(H$19&gt;0,"0",0))</f>
        <v>477</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106.7</v>
      </c>
      <c r="M14" s="326">
        <f>IF(OR(ｷ.紙くず!D29&gt;0,ｷ.紙くず!D29&lt;0),ｷ.紙くず!D29,IF(M$19&gt;0,"0",0))</f>
        <v>27.1</v>
      </c>
      <c r="N14" s="326">
        <f>IF(OR(ｸ.木くず!D29&gt;0,ｸ.木くず!D29&lt;0),ｸ.木くず!D29,IF(N$19&gt;0,"0",0))</f>
        <v>89.9</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23.9</v>
      </c>
      <c r="T14" s="326">
        <f>IF(OR(ｾ.ｶﾞﾗｽ･ｺﾝｸﾘ･陶磁器くず!D29&gt;0,ｾ.ｶﾞﾗｽ･ｺﾝｸﾘ･陶磁器くず!D29&lt;0),ｾ.ｶﾞﾗｽ･ｺﾝｸﾘ･陶磁器くず!D29,IF(T$19&gt;0,"0",0))</f>
        <v>145.69999999999999</v>
      </c>
      <c r="U14" s="326">
        <f>IF(OR(ｿ.鉱さい!D29&gt;0,ｿ.鉱さい!D29&lt;0),ｿ.鉱さい!D29,IF(U$19&gt;0,"0",0))</f>
        <v>0</v>
      </c>
      <c r="V14" s="326">
        <f>IF(OR(ﾀ.がれき類!D29&gt;0,ﾀ.がれき類!D29&lt;0),ﾀ.がれき類!D29,IF(V$19&gt;0,"0",0))</f>
        <v>974.4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191.3</v>
      </c>
      <c r="AA14" s="328">
        <f t="shared" si="0"/>
        <v>2035.9999999999998</v>
      </c>
    </row>
    <row r="15" spans="2:27" ht="24" customHeight="1" x14ac:dyDescent="0.15">
      <c r="B15" s="169" t="s">
        <v>244</v>
      </c>
      <c r="C15" s="627" t="s">
        <v>242</v>
      </c>
      <c r="D15" s="627"/>
      <c r="E15" s="627"/>
      <c r="F15" s="628"/>
      <c r="G15" s="326">
        <f>IF(OR(ｱ.燃え殻!D30&gt;0,ｱ.燃え殻!D30&lt;0),ｱ.燃え殻!D30,IF(G$19&gt;0,"0",0))</f>
        <v>0</v>
      </c>
      <c r="H15" s="326">
        <f>IF(OR(ｲ.汚泥!D30&gt;0,ｲ.汚泥!D30&lt;0),ｲ.汚泥!D30,IF(H$19&gt;0,"0",0))</f>
        <v>13.4</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106.7</v>
      </c>
      <c r="M15" s="326">
        <f>IF(OR(ｷ.紙くず!D30&gt;0,ｷ.紙くず!D30&lt;0),ｷ.紙くず!D30,IF(M$19&gt;0,"0",0))</f>
        <v>27.1</v>
      </c>
      <c r="N15" s="326">
        <f>IF(OR(ｸ.木くず!D30&gt;0,ｸ.木くず!D30&lt;0),ｸ.木くず!D30,IF(N$19&gt;0,"0",0))</f>
        <v>89.9</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23.9</v>
      </c>
      <c r="T15" s="326">
        <f>IF(OR(ｾ.ｶﾞﾗｽ･ｺﾝｸﾘ･陶磁器くず!D30&gt;0,ｾ.ｶﾞﾗｽ･ｺﾝｸﾘ･陶磁器くず!D30&lt;0),ｾ.ｶﾞﾗｽ･ｺﾝｸﾘ･陶磁器くず!D30,IF(T$19&gt;0,"0",0))</f>
        <v>145.69999999999999</v>
      </c>
      <c r="U15" s="326">
        <f>IF(OR(ｿ.鉱さい!D30&gt;0,ｿ.鉱さい!D30&lt;0),ｿ.鉱さい!D30,IF(U$19&gt;0,"0",0))</f>
        <v>0</v>
      </c>
      <c r="V15" s="326">
        <f>IF(OR(ﾀ.がれき類!D30&gt;0,ﾀ.がれき類!D30&lt;0),ﾀ.がれき類!D30,IF(V$19&gt;0,"0",0))</f>
        <v>257.89999999999998</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191.3</v>
      </c>
      <c r="AA15" s="328">
        <f t="shared" si="0"/>
        <v>855.89999999999986</v>
      </c>
    </row>
    <row r="16" spans="2:27" ht="24" customHeight="1" x14ac:dyDescent="0.15">
      <c r="B16" s="169" t="s">
        <v>245</v>
      </c>
      <c r="C16" s="627" t="s">
        <v>243</v>
      </c>
      <c r="D16" s="627"/>
      <c r="E16" s="627"/>
      <c r="F16" s="628"/>
      <c r="G16" s="326">
        <f>IF(OR(ｱ.燃え殻!D31&gt;0,ｱ.燃え殻!D31&lt;0),ｱ.燃え殻!D31,IF(G$19&gt;0,"0",0))</f>
        <v>0</v>
      </c>
      <c r="H16" s="326">
        <f>IF(OR(ｲ.汚泥!D31&gt;0,ｲ.汚泥!D31&lt;0),ｲ.汚泥!D31,IF(H$19&gt;0,"0",0))</f>
        <v>472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106.7</v>
      </c>
      <c r="M16" s="326">
        <f>IF(OR(ｷ.紙くず!D31&gt;0,ｷ.紙くず!D31&lt;0),ｷ.紙くず!D31,IF(M$19&gt;0,"0",0))</f>
        <v>27.1</v>
      </c>
      <c r="N16" s="326">
        <f>IF(OR(ｸ.木くず!D31&gt;0,ｸ.木くず!D31&lt;0),ｸ.木くず!D31,IF(N$19&gt;0,"0",0))</f>
        <v>89.9</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23.9</v>
      </c>
      <c r="T16" s="326">
        <f>IF(OR(ｾ.ｶﾞﾗｽ･ｺﾝｸﾘ･陶磁器くず!D31&gt;0,ｾ.ｶﾞﾗｽ･ｺﾝｸﾘ･陶磁器くず!D31&lt;0),ｾ.ｶﾞﾗｽ･ｺﾝｸﾘ･陶磁器くず!D31,IF(T$19&gt;0,"0",0))</f>
        <v>145.69999999999999</v>
      </c>
      <c r="U16" s="326">
        <f>IF(OR(ｿ.鉱さい!D31&gt;0,ｿ.鉱さい!D31&lt;0),ｿ.鉱さい!D31,IF(U$19&gt;0,"0",0))</f>
        <v>0</v>
      </c>
      <c r="V16" s="326">
        <f>IF(OR(ﾀ.がれき類!D31&gt;0,ﾀ.がれき類!D31&lt;0),ﾀ.がれき類!D31,IF(V$19&gt;0,"0",0))</f>
        <v>974.4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191.3</v>
      </c>
      <c r="AA16" s="328">
        <f t="shared" si="0"/>
        <v>2030.9999999999998</v>
      </c>
    </row>
    <row r="17" spans="2:27" ht="24" customHeight="1" x14ac:dyDescent="0.15">
      <c r="B17" s="169"/>
      <c r="C17" s="627" t="s">
        <v>428</v>
      </c>
      <c r="D17" s="627"/>
      <c r="E17" s="627"/>
      <c r="F17" s="628"/>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23" t="s">
        <v>388</v>
      </c>
      <c r="E18" s="623"/>
      <c r="F18" s="624"/>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13" t="s">
        <v>335</v>
      </c>
      <c r="E19" s="613"/>
      <c r="F19" s="614"/>
      <c r="G19" s="332">
        <f t="shared" ref="G19:Z19" si="1">+G37+G25+G23+G22+G21-G20</f>
        <v>0</v>
      </c>
      <c r="H19" s="332">
        <f t="shared" si="1"/>
        <v>921.8</v>
      </c>
      <c r="I19" s="332">
        <f t="shared" si="1"/>
        <v>0</v>
      </c>
      <c r="J19" s="332">
        <f t="shared" si="1"/>
        <v>0</v>
      </c>
      <c r="K19" s="332">
        <f t="shared" si="1"/>
        <v>0</v>
      </c>
      <c r="L19" s="332">
        <f t="shared" si="1"/>
        <v>163.9</v>
      </c>
      <c r="M19" s="332">
        <f t="shared" si="1"/>
        <v>98.7</v>
      </c>
      <c r="N19" s="332">
        <f t="shared" si="1"/>
        <v>251.1</v>
      </c>
      <c r="O19" s="332">
        <f t="shared" si="1"/>
        <v>0</v>
      </c>
      <c r="P19" s="332">
        <f t="shared" si="1"/>
        <v>0</v>
      </c>
      <c r="Q19" s="332">
        <f t="shared" si="1"/>
        <v>0</v>
      </c>
      <c r="R19" s="332">
        <f t="shared" si="1"/>
        <v>0</v>
      </c>
      <c r="S19" s="332">
        <f t="shared" si="1"/>
        <v>73.900000000000006</v>
      </c>
      <c r="T19" s="332">
        <f t="shared" si="1"/>
        <v>415.7</v>
      </c>
      <c r="U19" s="332">
        <f t="shared" si="1"/>
        <v>0</v>
      </c>
      <c r="V19" s="332">
        <f t="shared" si="1"/>
        <v>1111.9000000000001</v>
      </c>
      <c r="W19" s="332">
        <f t="shared" si="1"/>
        <v>0</v>
      </c>
      <c r="X19" s="332">
        <f t="shared" si="1"/>
        <v>0</v>
      </c>
      <c r="Y19" s="332">
        <f t="shared" si="1"/>
        <v>0</v>
      </c>
      <c r="Z19" s="333">
        <f t="shared" si="1"/>
        <v>294.39999999999998</v>
      </c>
      <c r="AA19" s="334">
        <f t="shared" ref="AA19:AA25" si="2">SUM(G19:Z19)</f>
        <v>3331.4</v>
      </c>
    </row>
    <row r="20" spans="2:27" ht="24" customHeight="1" thickBot="1" x14ac:dyDescent="0.2">
      <c r="B20" s="167"/>
      <c r="C20" s="218" t="s">
        <v>233</v>
      </c>
      <c r="D20" s="615" t="s">
        <v>234</v>
      </c>
      <c r="E20" s="615"/>
      <c r="F20" s="616"/>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17" t="s">
        <v>284</v>
      </c>
      <c r="F21" s="618"/>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09" t="s">
        <v>285</v>
      </c>
      <c r="F22" s="610"/>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19" t="s">
        <v>286</v>
      </c>
      <c r="F23" s="620"/>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21" t="s">
        <v>271</v>
      </c>
      <c r="F25" s="622"/>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11" t="s">
        <v>174</v>
      </c>
      <c r="D26" s="392" t="s">
        <v>21</v>
      </c>
      <c r="E26" s="607" t="s">
        <v>288</v>
      </c>
      <c r="F26" s="60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11"/>
      <c r="D27" s="172" t="s">
        <v>25</v>
      </c>
      <c r="E27" s="607" t="s">
        <v>289</v>
      </c>
      <c r="F27" s="60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12"/>
      <c r="D28" s="600"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12"/>
      <c r="D29" s="601"/>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12"/>
      <c r="D30" s="602"/>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12"/>
      <c r="D31" s="123" t="s">
        <v>178</v>
      </c>
      <c r="E31" s="607" t="s">
        <v>293</v>
      </c>
      <c r="F31" s="60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598" t="s">
        <v>173</v>
      </c>
      <c r="D37" s="123" t="s">
        <v>179</v>
      </c>
      <c r="E37" s="605" t="s">
        <v>236</v>
      </c>
      <c r="F37" s="606"/>
      <c r="G37" s="368">
        <f t="shared" ref="G37:Z37" si="8">+G38+G42</f>
        <v>0</v>
      </c>
      <c r="H37" s="368">
        <f t="shared" si="8"/>
        <v>921.8</v>
      </c>
      <c r="I37" s="368">
        <f t="shared" si="8"/>
        <v>0</v>
      </c>
      <c r="J37" s="368">
        <f t="shared" si="8"/>
        <v>0</v>
      </c>
      <c r="K37" s="368">
        <f t="shared" si="8"/>
        <v>0</v>
      </c>
      <c r="L37" s="368">
        <f t="shared" si="8"/>
        <v>163.9</v>
      </c>
      <c r="M37" s="368">
        <f t="shared" si="8"/>
        <v>98.7</v>
      </c>
      <c r="N37" s="368">
        <f t="shared" si="8"/>
        <v>251.1</v>
      </c>
      <c r="O37" s="368">
        <f t="shared" si="8"/>
        <v>0</v>
      </c>
      <c r="P37" s="368">
        <f t="shared" si="8"/>
        <v>0</v>
      </c>
      <c r="Q37" s="368">
        <f t="shared" si="8"/>
        <v>0</v>
      </c>
      <c r="R37" s="368">
        <f t="shared" si="8"/>
        <v>0</v>
      </c>
      <c r="S37" s="368">
        <f t="shared" si="8"/>
        <v>73.900000000000006</v>
      </c>
      <c r="T37" s="368">
        <f t="shared" si="8"/>
        <v>415.7</v>
      </c>
      <c r="U37" s="368">
        <f t="shared" si="8"/>
        <v>0</v>
      </c>
      <c r="V37" s="368">
        <f t="shared" si="8"/>
        <v>1111.9000000000001</v>
      </c>
      <c r="W37" s="368">
        <f t="shared" si="8"/>
        <v>0</v>
      </c>
      <c r="X37" s="368">
        <f t="shared" si="8"/>
        <v>0</v>
      </c>
      <c r="Y37" s="368">
        <f t="shared" si="8"/>
        <v>0</v>
      </c>
      <c r="Z37" s="369">
        <f t="shared" si="8"/>
        <v>294.39999999999998</v>
      </c>
      <c r="AA37" s="370">
        <f t="shared" si="4"/>
        <v>3331.4</v>
      </c>
    </row>
    <row r="38" spans="2:27" ht="24" customHeight="1" x14ac:dyDescent="0.15">
      <c r="B38" s="167"/>
      <c r="C38" s="598"/>
      <c r="D38" s="208"/>
      <c r="E38" s="206" t="s">
        <v>262</v>
      </c>
      <c r="F38" s="391"/>
      <c r="G38" s="359">
        <f t="shared" ref="G38:Z38" si="9">SUM(G39:G41)</f>
        <v>0</v>
      </c>
      <c r="H38" s="359">
        <f t="shared" si="9"/>
        <v>921.8</v>
      </c>
      <c r="I38" s="359">
        <f t="shared" si="9"/>
        <v>0</v>
      </c>
      <c r="J38" s="359">
        <f t="shared" si="9"/>
        <v>0</v>
      </c>
      <c r="K38" s="359">
        <f t="shared" si="9"/>
        <v>0</v>
      </c>
      <c r="L38" s="359">
        <f t="shared" si="9"/>
        <v>163.9</v>
      </c>
      <c r="M38" s="359">
        <f t="shared" si="9"/>
        <v>98.7</v>
      </c>
      <c r="N38" s="359">
        <f t="shared" si="9"/>
        <v>251.1</v>
      </c>
      <c r="O38" s="359">
        <f t="shared" si="9"/>
        <v>0</v>
      </c>
      <c r="P38" s="359">
        <f t="shared" si="9"/>
        <v>0</v>
      </c>
      <c r="Q38" s="359">
        <f t="shared" si="9"/>
        <v>0</v>
      </c>
      <c r="R38" s="359">
        <f t="shared" si="9"/>
        <v>0</v>
      </c>
      <c r="S38" s="359">
        <f t="shared" si="9"/>
        <v>73.900000000000006</v>
      </c>
      <c r="T38" s="359">
        <f t="shared" si="9"/>
        <v>415.7</v>
      </c>
      <c r="U38" s="359">
        <f t="shared" si="9"/>
        <v>0</v>
      </c>
      <c r="V38" s="359">
        <f t="shared" si="9"/>
        <v>1111.9000000000001</v>
      </c>
      <c r="W38" s="359">
        <f t="shared" si="9"/>
        <v>0</v>
      </c>
      <c r="X38" s="359">
        <f t="shared" si="9"/>
        <v>0</v>
      </c>
      <c r="Y38" s="359">
        <f t="shared" si="9"/>
        <v>0</v>
      </c>
      <c r="Z38" s="360">
        <f t="shared" si="9"/>
        <v>285.89999999999998</v>
      </c>
      <c r="AA38" s="361">
        <f t="shared" si="4"/>
        <v>3322.9</v>
      </c>
    </row>
    <row r="39" spans="2:27" ht="24" customHeight="1" x14ac:dyDescent="0.15">
      <c r="B39" s="167"/>
      <c r="C39" s="598"/>
      <c r="D39" s="209"/>
      <c r="E39" s="204"/>
      <c r="F39" s="202" t="s">
        <v>235</v>
      </c>
      <c r="G39" s="362">
        <f>+ｱ.燃え殻!$AA$28</f>
        <v>0</v>
      </c>
      <c r="H39" s="362">
        <f>+ｲ.汚泥!$AA$28</f>
        <v>921.8</v>
      </c>
      <c r="I39" s="362">
        <f>+ｳ.廃油!$AA$28</f>
        <v>0</v>
      </c>
      <c r="J39" s="362">
        <f>+ｴ.廃酸!$AA$28</f>
        <v>0</v>
      </c>
      <c r="K39" s="362">
        <f>+ｵ.廃ｱﾙｶﾘ!$AA$28</f>
        <v>0</v>
      </c>
      <c r="L39" s="362">
        <f>+ｶ.廃ﾌﾟﾗ類!$AA$28</f>
        <v>163.9</v>
      </c>
      <c r="M39" s="362">
        <f>+ｷ.紙くず!$AA$28</f>
        <v>98.7</v>
      </c>
      <c r="N39" s="362">
        <f>+ｸ.木くず!$AA$28</f>
        <v>251.1</v>
      </c>
      <c r="O39" s="362">
        <f>+ｹ.繊維くず!$AA$28</f>
        <v>0</v>
      </c>
      <c r="P39" s="362">
        <f>+ｺ.動植物性残さ!$AA$28</f>
        <v>0</v>
      </c>
      <c r="Q39" s="362">
        <f>+ｻ.動物系固形不要物!$AA$28</f>
        <v>0</v>
      </c>
      <c r="R39" s="362">
        <f>+ｼ.ｺﾞﾑくず!$AA$28</f>
        <v>0</v>
      </c>
      <c r="S39" s="362">
        <f>+ｽ.金属くず!$AA$28</f>
        <v>73.900000000000006</v>
      </c>
      <c r="T39" s="362">
        <f>+ｾ.ｶﾞﾗｽ･ｺﾝｸﾘ･陶磁器くず!$AA$28</f>
        <v>415.7</v>
      </c>
      <c r="U39" s="362">
        <f>+ｿ.鉱さい!$AA$28</f>
        <v>0</v>
      </c>
      <c r="V39" s="362">
        <f>+ﾀ.がれき類!$AA$28</f>
        <v>1111.9000000000001</v>
      </c>
      <c r="W39" s="362">
        <f>+ﾁ.動物のふん尿!$AA$28</f>
        <v>0</v>
      </c>
      <c r="X39" s="362">
        <f>+ﾂ.動物の死体!$AA$28</f>
        <v>0</v>
      </c>
      <c r="Y39" s="362">
        <f>+ﾃ.ばいじん!$AA$28</f>
        <v>0</v>
      </c>
      <c r="Z39" s="363">
        <f>+ﾄ.混合廃棄物その他!$AA$28</f>
        <v>285.89999999999998</v>
      </c>
      <c r="AA39" s="364">
        <f t="shared" si="4"/>
        <v>3322.9</v>
      </c>
    </row>
    <row r="40" spans="2:27" ht="24" customHeight="1" x14ac:dyDescent="0.15">
      <c r="B40" s="167"/>
      <c r="C40" s="598"/>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598"/>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599"/>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8.5</v>
      </c>
      <c r="AA42" s="367">
        <f>SUM(G42:Z42)</f>
        <v>8.5</v>
      </c>
    </row>
    <row r="43" spans="2:27" ht="24" customHeight="1" x14ac:dyDescent="0.15">
      <c r="B43" s="167"/>
      <c r="C43" s="122" t="s">
        <v>237</v>
      </c>
      <c r="D43" s="603" t="s">
        <v>294</v>
      </c>
      <c r="E43" s="603"/>
      <c r="F43" s="604"/>
      <c r="G43" s="371">
        <f>+ｱ.燃え殻!$AL$27</f>
        <v>0</v>
      </c>
      <c r="H43" s="371">
        <f>+ｲ.汚泥!$AL$27</f>
        <v>921.8</v>
      </c>
      <c r="I43" s="371">
        <f>+ｳ.廃油!$AL$27</f>
        <v>0</v>
      </c>
      <c r="J43" s="371">
        <f>+ｴ.廃酸!$AL$27</f>
        <v>0</v>
      </c>
      <c r="K43" s="371">
        <f>+ｵ.廃ｱﾙｶﾘ!$AL$27</f>
        <v>0</v>
      </c>
      <c r="L43" s="371">
        <f>+ｶ.廃ﾌﾟﾗ類!$AL$27</f>
        <v>163.9</v>
      </c>
      <c r="M43" s="371">
        <f>+ｷ.紙くず!$AL$27</f>
        <v>98.7</v>
      </c>
      <c r="N43" s="371">
        <f>+ｸ.木くず!$AL$27</f>
        <v>251.1</v>
      </c>
      <c r="O43" s="371">
        <f>+ｹ.繊維くず!$AL$27</f>
        <v>0</v>
      </c>
      <c r="P43" s="371">
        <f>+ｺ.動植物性残さ!$AL$27</f>
        <v>0</v>
      </c>
      <c r="Q43" s="371">
        <f>+ｻ.動物系固形不要物!$AL$27</f>
        <v>0</v>
      </c>
      <c r="R43" s="371">
        <f>+ｼ.ｺﾞﾑくず!$AL$27</f>
        <v>0</v>
      </c>
      <c r="S43" s="371">
        <f>+ｽ.金属くず!$AL$27</f>
        <v>73.900000000000006</v>
      </c>
      <c r="T43" s="371">
        <f>+ｾ.ｶﾞﾗｽ･ｺﾝｸﾘ･陶磁器くず!$AL$27</f>
        <v>415.7</v>
      </c>
      <c r="U43" s="371">
        <f>+ｿ.鉱さい!$AL$27</f>
        <v>0</v>
      </c>
      <c r="V43" s="371">
        <f>+ﾀ.がれき類!$AL$27</f>
        <v>1111.9000000000001</v>
      </c>
      <c r="W43" s="371">
        <f>+ﾁ.動物のふん尿!$AL$27</f>
        <v>0</v>
      </c>
      <c r="X43" s="371">
        <f>+ﾂ.動物の死体!$AL$27</f>
        <v>0</v>
      </c>
      <c r="Y43" s="371">
        <f>+ﾃ.ばいじん!$AL$27</f>
        <v>0</v>
      </c>
      <c r="Z43" s="372">
        <f>+ﾄ.混合廃棄物その他!$AL$27</f>
        <v>294.39999999999998</v>
      </c>
      <c r="AA43" s="373">
        <f t="shared" si="4"/>
        <v>3331.4</v>
      </c>
    </row>
    <row r="44" spans="2:27" ht="24" customHeight="1" x14ac:dyDescent="0.15">
      <c r="B44" s="167"/>
      <c r="C44" s="174"/>
      <c r="D44" s="172" t="s">
        <v>188</v>
      </c>
      <c r="E44" s="607" t="s">
        <v>238</v>
      </c>
      <c r="F44" s="608"/>
      <c r="G44" s="374">
        <f>+ｱ.燃え殻!$AL$30</f>
        <v>0</v>
      </c>
      <c r="H44" s="374">
        <f>+ｲ.汚泥!$AL$30</f>
        <v>0</v>
      </c>
      <c r="I44" s="374">
        <f>+ｳ.廃油!$AL$30</f>
        <v>0</v>
      </c>
      <c r="J44" s="374">
        <f>+ｴ.廃酸!$AL$30</f>
        <v>0</v>
      </c>
      <c r="K44" s="374">
        <f>+ｵ.廃ｱﾙｶﾘ!$AL$30</f>
        <v>0</v>
      </c>
      <c r="L44" s="374">
        <f>+ｶ.廃ﾌﾟﾗ類!$AL$30</f>
        <v>163.9</v>
      </c>
      <c r="M44" s="374">
        <f>+ｷ.紙くず!$AL$30</f>
        <v>98.7</v>
      </c>
      <c r="N44" s="374">
        <f>+ｸ.木くず!$AL$30</f>
        <v>251.1</v>
      </c>
      <c r="O44" s="374">
        <f>+ｹ.繊維くず!$AL$30</f>
        <v>0</v>
      </c>
      <c r="P44" s="374">
        <f>+ｺ.動植物性残さ!$AL$30</f>
        <v>0</v>
      </c>
      <c r="Q44" s="374">
        <f>+ｻ.動物系固形不要物!$AL$30</f>
        <v>0</v>
      </c>
      <c r="R44" s="374">
        <f>+ｼ.ｺﾞﾑくず!$AL$30</f>
        <v>0</v>
      </c>
      <c r="S44" s="374">
        <f>+ｽ.金属くず!$AL$30</f>
        <v>73.900000000000006</v>
      </c>
      <c r="T44" s="374">
        <f>+ｾ.ｶﾞﾗｽ･ｺﾝｸﾘ･陶磁器くず!$AL$30</f>
        <v>398.1</v>
      </c>
      <c r="U44" s="374">
        <f>+ｿ.鉱さい!$AL$30</f>
        <v>0</v>
      </c>
      <c r="V44" s="374">
        <f>+ﾀ.がれき類!$AL$30</f>
        <v>849.9</v>
      </c>
      <c r="W44" s="374">
        <f>+ﾁ.動物のふん尿!$AL$30</f>
        <v>0</v>
      </c>
      <c r="X44" s="374">
        <f>+ﾂ.動物の死体!$AL$30</f>
        <v>0</v>
      </c>
      <c r="Y44" s="374">
        <f>+ﾃ.ばいじん!$AL$30</f>
        <v>0</v>
      </c>
      <c r="Z44" s="375">
        <f>+ﾄ.混合廃棄物その他!$AL$30</f>
        <v>294.39999999999998</v>
      </c>
      <c r="AA44" s="376">
        <f t="shared" si="4"/>
        <v>2130</v>
      </c>
    </row>
    <row r="45" spans="2:27" ht="24" customHeight="1" x14ac:dyDescent="0.15">
      <c r="B45" s="167"/>
      <c r="C45" s="174"/>
      <c r="D45" s="389" t="s">
        <v>190</v>
      </c>
      <c r="E45" s="609" t="s">
        <v>239</v>
      </c>
      <c r="F45" s="610"/>
      <c r="G45" s="377">
        <f>+ｱ.燃え殻!$AS$24</f>
        <v>0</v>
      </c>
      <c r="H45" s="377">
        <f>+ｲ.汚泥!$AS$24</f>
        <v>921.8</v>
      </c>
      <c r="I45" s="377">
        <f>+ｳ.廃油!$AS$24</f>
        <v>0</v>
      </c>
      <c r="J45" s="377">
        <f>+ｴ.廃酸!$AS$24</f>
        <v>0</v>
      </c>
      <c r="K45" s="377">
        <f>+ｵ.廃ｱﾙｶﾘ!$AS$24</f>
        <v>0</v>
      </c>
      <c r="L45" s="377">
        <f>+ｶ.廃ﾌﾟﾗ類!$AS$24</f>
        <v>163.9</v>
      </c>
      <c r="M45" s="377">
        <f>+ｷ.紙くず!$AS$24</f>
        <v>98.7</v>
      </c>
      <c r="N45" s="377">
        <f>+ｸ.木くず!$AS$24</f>
        <v>251.1</v>
      </c>
      <c r="O45" s="377">
        <f>+ｹ.繊維くず!$AS$24</f>
        <v>0</v>
      </c>
      <c r="P45" s="377">
        <f>+ｺ.動植物性残さ!$AS$24</f>
        <v>0</v>
      </c>
      <c r="Q45" s="377">
        <f>+ｻ.動物系固形不要物!$AS$24</f>
        <v>0</v>
      </c>
      <c r="R45" s="377">
        <f>+ｼ.ｺﾞﾑくず!$AS$24</f>
        <v>0</v>
      </c>
      <c r="S45" s="377">
        <f>+ｽ.金属くず!$AS$24</f>
        <v>73.900000000000006</v>
      </c>
      <c r="T45" s="377">
        <f>+ｾ.ｶﾞﾗｽ･ｺﾝｸﾘ･陶磁器くず!$AS$24</f>
        <v>415.7</v>
      </c>
      <c r="U45" s="377">
        <f>+ｿ.鉱さい!$AS$24</f>
        <v>0</v>
      </c>
      <c r="V45" s="377">
        <f>+ﾀ.がれき類!$AS$24</f>
        <v>1111.9000000000001</v>
      </c>
      <c r="W45" s="377">
        <f>+ﾁ.動物のふん尿!$AS$24</f>
        <v>0</v>
      </c>
      <c r="X45" s="377">
        <f>+ﾂ.動物の死体!$AS$24</f>
        <v>0</v>
      </c>
      <c r="Y45" s="377">
        <f>+ﾃ.ばいじん!$AS$24</f>
        <v>0</v>
      </c>
      <c r="Z45" s="378">
        <f>+ﾄ.混合廃棄物その他!$AS$24</f>
        <v>285.89999999999998</v>
      </c>
      <c r="AA45" s="379">
        <f t="shared" si="4"/>
        <v>3322.9</v>
      </c>
    </row>
    <row r="46" spans="2:27" ht="24" customHeight="1" x14ac:dyDescent="0.15">
      <c r="B46" s="167"/>
      <c r="C46" s="174"/>
      <c r="D46" s="385" t="s">
        <v>192</v>
      </c>
      <c r="E46" s="594" t="s">
        <v>432</v>
      </c>
      <c r="F46" s="595"/>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596" t="s">
        <v>433</v>
      </c>
      <c r="F47" s="597"/>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1398.8</v>
      </c>
      <c r="I55" s="414">
        <f t="shared" si="10"/>
        <v>0</v>
      </c>
      <c r="J55" s="414">
        <f t="shared" si="10"/>
        <v>0</v>
      </c>
      <c r="K55" s="414">
        <f t="shared" si="10"/>
        <v>0</v>
      </c>
      <c r="L55" s="414">
        <f t="shared" si="10"/>
        <v>270.60000000000002</v>
      </c>
      <c r="M55" s="414">
        <f t="shared" si="10"/>
        <v>125.80000000000001</v>
      </c>
      <c r="N55" s="414">
        <f t="shared" si="10"/>
        <v>341</v>
      </c>
      <c r="O55" s="414">
        <f t="shared" si="10"/>
        <v>0</v>
      </c>
      <c r="P55" s="414">
        <f t="shared" si="10"/>
        <v>0</v>
      </c>
      <c r="Q55" s="414">
        <f t="shared" si="10"/>
        <v>0</v>
      </c>
      <c r="R55" s="414">
        <f t="shared" si="10"/>
        <v>0</v>
      </c>
      <c r="S55" s="414">
        <f t="shared" si="10"/>
        <v>97.800000000000011</v>
      </c>
      <c r="T55" s="414">
        <f t="shared" si="10"/>
        <v>561.4</v>
      </c>
      <c r="U55" s="414">
        <f t="shared" si="10"/>
        <v>0</v>
      </c>
      <c r="V55" s="414">
        <f t="shared" si="10"/>
        <v>2086.3000000000002</v>
      </c>
      <c r="W55" s="414">
        <f t="shared" si="10"/>
        <v>0</v>
      </c>
      <c r="X55" s="414">
        <f t="shared" si="10"/>
        <v>0</v>
      </c>
      <c r="Y55" s="414">
        <f t="shared" si="10"/>
        <v>0</v>
      </c>
      <c r="Z55" s="414">
        <f t="shared" si="10"/>
        <v>485.7</v>
      </c>
      <c r="AA55" s="415">
        <f>+AA9+AA19+AA20</f>
        <v>5367.4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203</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921.8</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477</v>
      </c>
      <c r="E24" s="704"/>
      <c r="F24" s="704"/>
      <c r="G24" s="195" t="s">
        <v>198</v>
      </c>
      <c r="H24" s="671">
        <f>+F12</f>
        <v>921.8</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921.8</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921.8</v>
      </c>
      <c r="Q27" s="691"/>
      <c r="R27" s="691"/>
      <c r="S27" s="691"/>
      <c r="T27" s="44" t="s">
        <v>38</v>
      </c>
      <c r="U27" s="64"/>
      <c r="V27" s="64"/>
      <c r="Y27" s="62" t="s">
        <v>39</v>
      </c>
      <c r="Z27" s="65"/>
      <c r="AH27" s="53"/>
      <c r="AI27" s="53"/>
      <c r="AJ27" s="53"/>
      <c r="AK27" s="53"/>
      <c r="AL27" s="673">
        <f>+AH18+P27</f>
        <v>921.8</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921.8</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477</v>
      </c>
      <c r="E29" s="704"/>
      <c r="F29" s="704"/>
      <c r="G29" s="195" t="s">
        <v>198</v>
      </c>
      <c r="H29" s="671">
        <f>+AL27</f>
        <v>921.8</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13.4</v>
      </c>
      <c r="E30" s="704"/>
      <c r="F30" s="704"/>
      <c r="G30" s="195" t="s">
        <v>198</v>
      </c>
      <c r="H30" s="671">
        <f>+AL30</f>
        <v>0</v>
      </c>
      <c r="I30" s="672"/>
      <c r="J30" s="195" t="s">
        <v>198</v>
      </c>
      <c r="M30" s="667"/>
      <c r="P30" s="56"/>
      <c r="R30" s="676">
        <f>+ROUND(AA28,1)+ROUND(AA29,1)+ROUND(AA30,1)</f>
        <v>921.8</v>
      </c>
      <c r="S30" s="691"/>
      <c r="T30" s="691"/>
      <c r="U30" s="691"/>
      <c r="V30" s="44" t="s">
        <v>16</v>
      </c>
      <c r="Y30" s="692" t="s">
        <v>186</v>
      </c>
      <c r="Z30" s="693"/>
      <c r="AA30" s="647"/>
      <c r="AB30" s="648"/>
      <c r="AC30" s="648"/>
      <c r="AD30" s="648"/>
      <c r="AE30" s="648"/>
      <c r="AF30" s="44" t="s">
        <v>13</v>
      </c>
      <c r="AL30" s="660">
        <v>0</v>
      </c>
      <c r="AM30" s="661"/>
      <c r="AN30" s="661"/>
      <c r="AO30" s="661"/>
      <c r="AP30" s="52" t="s">
        <v>13</v>
      </c>
      <c r="AS30" s="736"/>
      <c r="AT30" s="733"/>
      <c r="AU30" s="733"/>
      <c r="AV30" s="734"/>
      <c r="AW30" s="413"/>
    </row>
    <row r="31" spans="2:49" ht="27" customHeight="1" thickTop="1" thickBot="1" x14ac:dyDescent="0.2">
      <c r="B31" s="702" t="s">
        <v>226</v>
      </c>
      <c r="C31" s="703"/>
      <c r="D31" s="704">
        <v>472</v>
      </c>
      <c r="E31" s="704"/>
      <c r="F31" s="704"/>
      <c r="G31" s="195" t="s">
        <v>198</v>
      </c>
      <c r="H31" s="671">
        <f>+AS24</f>
        <v>921.8</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207</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163.9</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106.7</v>
      </c>
      <c r="E24" s="704"/>
      <c r="F24" s="704"/>
      <c r="G24" s="195" t="s">
        <v>198</v>
      </c>
      <c r="H24" s="671">
        <f>+F12</f>
        <v>163.9</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163.9</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163.9</v>
      </c>
      <c r="Q27" s="691"/>
      <c r="R27" s="691"/>
      <c r="S27" s="691"/>
      <c r="T27" s="44" t="s">
        <v>38</v>
      </c>
      <c r="U27" s="64"/>
      <c r="V27" s="64"/>
      <c r="Y27" s="62" t="s">
        <v>39</v>
      </c>
      <c r="Z27" s="65"/>
      <c r="AH27" s="53"/>
      <c r="AI27" s="53"/>
      <c r="AJ27" s="53"/>
      <c r="AK27" s="53"/>
      <c r="AL27" s="673">
        <f>+AH18+P27</f>
        <v>163.9</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163.9</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106.7</v>
      </c>
      <c r="E29" s="704"/>
      <c r="F29" s="704"/>
      <c r="G29" s="195" t="s">
        <v>198</v>
      </c>
      <c r="H29" s="671">
        <f>+AL27</f>
        <v>163.9</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106.7</v>
      </c>
      <c r="E30" s="704"/>
      <c r="F30" s="704"/>
      <c r="G30" s="195" t="s">
        <v>198</v>
      </c>
      <c r="H30" s="671">
        <f>+AL30</f>
        <v>163.9</v>
      </c>
      <c r="I30" s="672"/>
      <c r="J30" s="195" t="s">
        <v>198</v>
      </c>
      <c r="M30" s="667"/>
      <c r="P30" s="56"/>
      <c r="R30" s="676">
        <f>+ROUND(AA28,1)+ROUND(AA29,1)+ROUND(AA30,1)</f>
        <v>163.9</v>
      </c>
      <c r="S30" s="691"/>
      <c r="T30" s="691"/>
      <c r="U30" s="691"/>
      <c r="V30" s="44" t="s">
        <v>16</v>
      </c>
      <c r="Y30" s="692" t="s">
        <v>186</v>
      </c>
      <c r="Z30" s="693"/>
      <c r="AA30" s="647"/>
      <c r="AB30" s="648"/>
      <c r="AC30" s="648"/>
      <c r="AD30" s="648"/>
      <c r="AE30" s="648"/>
      <c r="AF30" s="44" t="s">
        <v>13</v>
      </c>
      <c r="AL30" s="660">
        <v>163.9</v>
      </c>
      <c r="AM30" s="661"/>
      <c r="AN30" s="661"/>
      <c r="AO30" s="661"/>
      <c r="AP30" s="52" t="s">
        <v>13</v>
      </c>
      <c r="AS30" s="736"/>
      <c r="AT30" s="733"/>
      <c r="AU30" s="733"/>
      <c r="AV30" s="734"/>
      <c r="AW30" s="413"/>
    </row>
    <row r="31" spans="2:49" ht="27" customHeight="1" thickTop="1" thickBot="1" x14ac:dyDescent="0.2">
      <c r="B31" s="702" t="s">
        <v>226</v>
      </c>
      <c r="C31" s="703"/>
      <c r="D31" s="704">
        <v>106.7</v>
      </c>
      <c r="E31" s="704"/>
      <c r="F31" s="704"/>
      <c r="G31" s="195" t="s">
        <v>198</v>
      </c>
      <c r="H31" s="671">
        <f>+AS24</f>
        <v>163.9</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94" t="s">
        <v>89</v>
      </c>
      <c r="C7" s="695"/>
      <c r="D7" s="697" t="s">
        <v>208</v>
      </c>
      <c r="E7" s="698"/>
      <c r="F7" s="698"/>
      <c r="G7" s="698"/>
      <c r="H7" s="698"/>
      <c r="I7" s="699"/>
      <c r="J7" s="143"/>
      <c r="K7" s="53"/>
      <c r="L7" s="156"/>
      <c r="M7" s="739" t="s">
        <v>91</v>
      </c>
      <c r="N7" s="740"/>
      <c r="O7" s="740"/>
      <c r="P7" s="740"/>
      <c r="Q7" s="740"/>
      <c r="R7" s="740"/>
      <c r="S7" s="740"/>
      <c r="T7" s="740"/>
      <c r="U7" s="740"/>
      <c r="V7" s="740"/>
      <c r="W7" s="741"/>
      <c r="X7" s="741"/>
      <c r="Y7" s="740"/>
      <c r="Z7" s="740"/>
      <c r="AA7" s="740"/>
      <c r="AB7" s="742"/>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43"/>
      <c r="N8" s="744"/>
      <c r="O8" s="744"/>
      <c r="P8" s="744"/>
      <c r="Q8" s="744"/>
      <c r="R8" s="744"/>
      <c r="S8" s="744"/>
      <c r="T8" s="744"/>
      <c r="U8" s="744"/>
      <c r="V8" s="744"/>
      <c r="W8" s="744"/>
      <c r="X8" s="744"/>
      <c r="Y8" s="744"/>
      <c r="Z8" s="744"/>
      <c r="AA8" s="744"/>
      <c r="AB8" s="745"/>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98.7</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27.1</v>
      </c>
      <c r="E24" s="704"/>
      <c r="F24" s="704"/>
      <c r="G24" s="195" t="s">
        <v>198</v>
      </c>
      <c r="H24" s="671">
        <f>+F12</f>
        <v>98.7</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98.7</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98.7</v>
      </c>
      <c r="Q27" s="691"/>
      <c r="R27" s="691"/>
      <c r="S27" s="691"/>
      <c r="T27" s="44" t="s">
        <v>38</v>
      </c>
      <c r="U27" s="64"/>
      <c r="V27" s="64"/>
      <c r="Y27" s="62" t="s">
        <v>39</v>
      </c>
      <c r="Z27" s="65"/>
      <c r="AH27" s="53"/>
      <c r="AI27" s="53"/>
      <c r="AJ27" s="53"/>
      <c r="AK27" s="53"/>
      <c r="AL27" s="673">
        <f>+AH18+P27</f>
        <v>98.7</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98.7</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27.1</v>
      </c>
      <c r="E29" s="704"/>
      <c r="F29" s="704"/>
      <c r="G29" s="195" t="s">
        <v>198</v>
      </c>
      <c r="H29" s="671">
        <f>+AL27</f>
        <v>98.7</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27.1</v>
      </c>
      <c r="E30" s="704"/>
      <c r="F30" s="704"/>
      <c r="G30" s="195" t="s">
        <v>198</v>
      </c>
      <c r="H30" s="671">
        <f>+AL30</f>
        <v>98.7</v>
      </c>
      <c r="I30" s="672"/>
      <c r="J30" s="195" t="s">
        <v>198</v>
      </c>
      <c r="M30" s="667"/>
      <c r="P30" s="56"/>
      <c r="R30" s="676">
        <f>+ROUND(AA28,1)+ROUND(AA29,1)+ROUND(AA30,1)</f>
        <v>98.7</v>
      </c>
      <c r="S30" s="691"/>
      <c r="T30" s="691"/>
      <c r="U30" s="691"/>
      <c r="V30" s="44" t="s">
        <v>16</v>
      </c>
      <c r="Y30" s="692" t="s">
        <v>186</v>
      </c>
      <c r="Z30" s="693"/>
      <c r="AA30" s="647"/>
      <c r="AB30" s="648"/>
      <c r="AC30" s="648"/>
      <c r="AD30" s="648"/>
      <c r="AE30" s="648"/>
      <c r="AF30" s="44" t="s">
        <v>13</v>
      </c>
      <c r="AL30" s="660">
        <v>98.7</v>
      </c>
      <c r="AM30" s="661"/>
      <c r="AN30" s="661"/>
      <c r="AO30" s="661"/>
      <c r="AP30" s="52" t="s">
        <v>13</v>
      </c>
      <c r="AS30" s="736"/>
      <c r="AT30" s="733"/>
      <c r="AU30" s="733"/>
      <c r="AV30" s="734"/>
      <c r="AW30" s="413"/>
    </row>
    <row r="31" spans="2:49" ht="27" customHeight="1" thickTop="1" thickBot="1" x14ac:dyDescent="0.2">
      <c r="B31" s="702" t="s">
        <v>226</v>
      </c>
      <c r="C31" s="703"/>
      <c r="D31" s="704">
        <v>27.1</v>
      </c>
      <c r="E31" s="704"/>
      <c r="F31" s="704"/>
      <c r="G31" s="195" t="s">
        <v>198</v>
      </c>
      <c r="H31" s="671">
        <f>+AS24</f>
        <v>98.7</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94" t="s">
        <v>89</v>
      </c>
      <c r="C7" s="695"/>
      <c r="D7" s="697" t="s">
        <v>209</v>
      </c>
      <c r="E7" s="698"/>
      <c r="F7" s="698"/>
      <c r="G7" s="698"/>
      <c r="H7" s="698"/>
      <c r="I7" s="699"/>
      <c r="J7" s="143"/>
      <c r="K7" s="53"/>
      <c r="L7" s="156"/>
      <c r="M7" s="746" t="s">
        <v>227</v>
      </c>
      <c r="N7" s="747"/>
      <c r="O7" s="747"/>
      <c r="P7" s="747"/>
      <c r="Q7" s="747"/>
      <c r="R7" s="747"/>
      <c r="S7" s="747"/>
      <c r="T7" s="747"/>
      <c r="U7" s="747"/>
      <c r="V7" s="747"/>
      <c r="W7" s="748"/>
      <c r="X7" s="748"/>
      <c r="Y7" s="747"/>
      <c r="Z7" s="747"/>
      <c r="AA7" s="747"/>
      <c r="AB7" s="749"/>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50"/>
      <c r="N8" s="751"/>
      <c r="O8" s="751"/>
      <c r="P8" s="751"/>
      <c r="Q8" s="751"/>
      <c r="R8" s="751"/>
      <c r="S8" s="751"/>
      <c r="T8" s="751"/>
      <c r="U8" s="751"/>
      <c r="V8" s="751"/>
      <c r="W8" s="751"/>
      <c r="X8" s="751"/>
      <c r="Y8" s="751"/>
      <c r="Z8" s="751"/>
      <c r="AA8" s="751"/>
      <c r="AB8" s="752"/>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251.1</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89.9</v>
      </c>
      <c r="E24" s="704"/>
      <c r="F24" s="704"/>
      <c r="G24" s="195" t="s">
        <v>198</v>
      </c>
      <c r="H24" s="671">
        <f>+F12</f>
        <v>251.1</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251.1</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251.1</v>
      </c>
      <c r="Q27" s="691"/>
      <c r="R27" s="691"/>
      <c r="S27" s="691"/>
      <c r="T27" s="44" t="s">
        <v>38</v>
      </c>
      <c r="U27" s="64"/>
      <c r="V27" s="64"/>
      <c r="Y27" s="62" t="s">
        <v>39</v>
      </c>
      <c r="Z27" s="65"/>
      <c r="AH27" s="53"/>
      <c r="AI27" s="53"/>
      <c r="AJ27" s="53"/>
      <c r="AK27" s="53"/>
      <c r="AL27" s="673">
        <f>+AH18+P27</f>
        <v>251.1</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251.1</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89.9</v>
      </c>
      <c r="E29" s="704"/>
      <c r="F29" s="704"/>
      <c r="G29" s="195" t="s">
        <v>198</v>
      </c>
      <c r="H29" s="671">
        <f>+AL27</f>
        <v>251.1</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89.9</v>
      </c>
      <c r="E30" s="704"/>
      <c r="F30" s="704"/>
      <c r="G30" s="195" t="s">
        <v>198</v>
      </c>
      <c r="H30" s="671">
        <f>+AL30</f>
        <v>251.1</v>
      </c>
      <c r="I30" s="672"/>
      <c r="J30" s="195" t="s">
        <v>198</v>
      </c>
      <c r="M30" s="667"/>
      <c r="P30" s="56"/>
      <c r="R30" s="676">
        <f>+ROUND(AA28,1)+ROUND(AA29,1)+ROUND(AA30,1)</f>
        <v>251.1</v>
      </c>
      <c r="S30" s="691"/>
      <c r="T30" s="691"/>
      <c r="U30" s="691"/>
      <c r="V30" s="44" t="s">
        <v>16</v>
      </c>
      <c r="Y30" s="692" t="s">
        <v>186</v>
      </c>
      <c r="Z30" s="693"/>
      <c r="AA30" s="647"/>
      <c r="AB30" s="648"/>
      <c r="AC30" s="648"/>
      <c r="AD30" s="648"/>
      <c r="AE30" s="648"/>
      <c r="AF30" s="44" t="s">
        <v>13</v>
      </c>
      <c r="AL30" s="660">
        <v>251.1</v>
      </c>
      <c r="AM30" s="661"/>
      <c r="AN30" s="661"/>
      <c r="AO30" s="661"/>
      <c r="AP30" s="52" t="s">
        <v>13</v>
      </c>
      <c r="AS30" s="736"/>
      <c r="AT30" s="733"/>
      <c r="AU30" s="733"/>
      <c r="AV30" s="734"/>
      <c r="AW30" s="413"/>
    </row>
    <row r="31" spans="2:49" ht="27" customHeight="1" thickTop="1" thickBot="1" x14ac:dyDescent="0.2">
      <c r="B31" s="702" t="s">
        <v>226</v>
      </c>
      <c r="C31" s="703"/>
      <c r="D31" s="704">
        <v>89.9</v>
      </c>
      <c r="E31" s="704"/>
      <c r="F31" s="704"/>
      <c r="G31" s="195" t="s">
        <v>198</v>
      </c>
      <c r="H31" s="671">
        <f>+AS24</f>
        <v>251.1</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214</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73.900000000000006</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23.9</v>
      </c>
      <c r="E24" s="704"/>
      <c r="F24" s="704"/>
      <c r="G24" s="195" t="s">
        <v>198</v>
      </c>
      <c r="H24" s="671">
        <f>+F12</f>
        <v>73.900000000000006</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73.900000000000006</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73.900000000000006</v>
      </c>
      <c r="Q27" s="691"/>
      <c r="R27" s="691"/>
      <c r="S27" s="691"/>
      <c r="T27" s="44" t="s">
        <v>38</v>
      </c>
      <c r="U27" s="64"/>
      <c r="V27" s="64"/>
      <c r="Y27" s="62" t="s">
        <v>39</v>
      </c>
      <c r="Z27" s="65"/>
      <c r="AH27" s="53"/>
      <c r="AI27" s="53"/>
      <c r="AJ27" s="53"/>
      <c r="AK27" s="53"/>
      <c r="AL27" s="673">
        <f>+AH18+P27</f>
        <v>73.900000000000006</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73.900000000000006</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23.9</v>
      </c>
      <c r="E29" s="704"/>
      <c r="F29" s="704"/>
      <c r="G29" s="195" t="s">
        <v>198</v>
      </c>
      <c r="H29" s="671">
        <f>+AL27</f>
        <v>73.900000000000006</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23.9</v>
      </c>
      <c r="E30" s="704"/>
      <c r="F30" s="704"/>
      <c r="G30" s="195" t="s">
        <v>198</v>
      </c>
      <c r="H30" s="671">
        <f>+AL30</f>
        <v>73.900000000000006</v>
      </c>
      <c r="I30" s="672"/>
      <c r="J30" s="195" t="s">
        <v>198</v>
      </c>
      <c r="M30" s="667"/>
      <c r="P30" s="56"/>
      <c r="R30" s="676">
        <f>+ROUND(AA28,1)+ROUND(AA29,1)+ROUND(AA30,1)</f>
        <v>73.900000000000006</v>
      </c>
      <c r="S30" s="691"/>
      <c r="T30" s="691"/>
      <c r="U30" s="691"/>
      <c r="V30" s="44" t="s">
        <v>16</v>
      </c>
      <c r="Y30" s="692" t="s">
        <v>186</v>
      </c>
      <c r="Z30" s="693"/>
      <c r="AA30" s="647"/>
      <c r="AB30" s="648"/>
      <c r="AC30" s="648"/>
      <c r="AD30" s="648"/>
      <c r="AE30" s="648"/>
      <c r="AF30" s="44" t="s">
        <v>13</v>
      </c>
      <c r="AL30" s="660">
        <v>73.900000000000006</v>
      </c>
      <c r="AM30" s="661"/>
      <c r="AN30" s="661"/>
      <c r="AO30" s="661"/>
      <c r="AP30" s="52" t="s">
        <v>13</v>
      </c>
      <c r="AS30" s="736"/>
      <c r="AT30" s="733"/>
      <c r="AU30" s="733"/>
      <c r="AV30" s="734"/>
      <c r="AW30" s="413"/>
    </row>
    <row r="31" spans="2:49" ht="27" customHeight="1" thickTop="1" thickBot="1" x14ac:dyDescent="0.2">
      <c r="B31" s="702" t="s">
        <v>226</v>
      </c>
      <c r="C31" s="703"/>
      <c r="D31" s="704">
        <v>23.9</v>
      </c>
      <c r="E31" s="704"/>
      <c r="F31" s="704"/>
      <c r="G31" s="195" t="s">
        <v>198</v>
      </c>
      <c r="H31" s="671">
        <f>+AS24</f>
        <v>73.900000000000006</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215</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415.7</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145.69999999999999</v>
      </c>
      <c r="E24" s="704"/>
      <c r="F24" s="704"/>
      <c r="G24" s="195" t="s">
        <v>198</v>
      </c>
      <c r="H24" s="671">
        <f>+F12</f>
        <v>415.7</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415.7</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415.7</v>
      </c>
      <c r="Q27" s="691"/>
      <c r="R27" s="691"/>
      <c r="S27" s="691"/>
      <c r="T27" s="44" t="s">
        <v>38</v>
      </c>
      <c r="U27" s="64"/>
      <c r="V27" s="64"/>
      <c r="Y27" s="62" t="s">
        <v>39</v>
      </c>
      <c r="Z27" s="65"/>
      <c r="AH27" s="53"/>
      <c r="AI27" s="53"/>
      <c r="AJ27" s="53"/>
      <c r="AK27" s="53"/>
      <c r="AL27" s="673">
        <f>+AH18+P27</f>
        <v>415.7</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415.7</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145.69999999999999</v>
      </c>
      <c r="E29" s="704"/>
      <c r="F29" s="704"/>
      <c r="G29" s="195" t="s">
        <v>198</v>
      </c>
      <c r="H29" s="671">
        <f>+AL27</f>
        <v>415.7</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145.69999999999999</v>
      </c>
      <c r="E30" s="704"/>
      <c r="F30" s="704"/>
      <c r="G30" s="195" t="s">
        <v>198</v>
      </c>
      <c r="H30" s="671">
        <f>+AL30</f>
        <v>398.1</v>
      </c>
      <c r="I30" s="672"/>
      <c r="J30" s="195" t="s">
        <v>198</v>
      </c>
      <c r="M30" s="667"/>
      <c r="P30" s="56"/>
      <c r="R30" s="676">
        <f>+ROUND(AA28,1)+ROUND(AA29,1)+ROUND(AA30,1)</f>
        <v>415.7</v>
      </c>
      <c r="S30" s="691"/>
      <c r="T30" s="691"/>
      <c r="U30" s="691"/>
      <c r="V30" s="44" t="s">
        <v>16</v>
      </c>
      <c r="Y30" s="692" t="s">
        <v>186</v>
      </c>
      <c r="Z30" s="693"/>
      <c r="AA30" s="647"/>
      <c r="AB30" s="648"/>
      <c r="AC30" s="648"/>
      <c r="AD30" s="648"/>
      <c r="AE30" s="648"/>
      <c r="AF30" s="44" t="s">
        <v>13</v>
      </c>
      <c r="AL30" s="660">
        <v>398.1</v>
      </c>
      <c r="AM30" s="661"/>
      <c r="AN30" s="661"/>
      <c r="AO30" s="661"/>
      <c r="AP30" s="52" t="s">
        <v>13</v>
      </c>
      <c r="AS30" s="736"/>
      <c r="AT30" s="733"/>
      <c r="AU30" s="733"/>
      <c r="AV30" s="734"/>
      <c r="AW30" s="413"/>
    </row>
    <row r="31" spans="2:49" ht="27" customHeight="1" thickTop="1" thickBot="1" x14ac:dyDescent="0.2">
      <c r="B31" s="702" t="s">
        <v>226</v>
      </c>
      <c r="C31" s="703"/>
      <c r="D31" s="704">
        <v>145.69999999999999</v>
      </c>
      <c r="E31" s="704"/>
      <c r="F31" s="704"/>
      <c r="G31" s="195" t="s">
        <v>198</v>
      </c>
      <c r="H31" s="671">
        <f>+AS24</f>
        <v>415.7</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217</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1111.9000000000001</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974.4</v>
      </c>
      <c r="E24" s="704"/>
      <c r="F24" s="704"/>
      <c r="G24" s="195" t="s">
        <v>198</v>
      </c>
      <c r="H24" s="671">
        <f>+F12</f>
        <v>1111.9000000000001</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1111.9000000000001</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1111.9000000000001</v>
      </c>
      <c r="Q27" s="691"/>
      <c r="R27" s="691"/>
      <c r="S27" s="691"/>
      <c r="T27" s="44" t="s">
        <v>38</v>
      </c>
      <c r="U27" s="64"/>
      <c r="V27" s="64"/>
      <c r="Y27" s="62" t="s">
        <v>39</v>
      </c>
      <c r="Z27" s="65"/>
      <c r="AH27" s="53"/>
      <c r="AI27" s="53"/>
      <c r="AJ27" s="53"/>
      <c r="AK27" s="53"/>
      <c r="AL27" s="673">
        <f>+AH18+P27</f>
        <v>1111.9000000000001</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1111.9000000000001</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974.4</v>
      </c>
      <c r="E29" s="704"/>
      <c r="F29" s="704"/>
      <c r="G29" s="195" t="s">
        <v>198</v>
      </c>
      <c r="H29" s="671">
        <f>+AL27</f>
        <v>1111.9000000000001</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257.89999999999998</v>
      </c>
      <c r="E30" s="704"/>
      <c r="F30" s="704"/>
      <c r="G30" s="195" t="s">
        <v>198</v>
      </c>
      <c r="H30" s="671">
        <f>+AL30</f>
        <v>849.9</v>
      </c>
      <c r="I30" s="672"/>
      <c r="J30" s="195" t="s">
        <v>198</v>
      </c>
      <c r="M30" s="667"/>
      <c r="P30" s="56"/>
      <c r="R30" s="676">
        <f>+ROUND(AA28,1)+ROUND(AA29,1)+ROUND(AA30,1)</f>
        <v>1111.9000000000001</v>
      </c>
      <c r="S30" s="691"/>
      <c r="T30" s="691"/>
      <c r="U30" s="691"/>
      <c r="V30" s="44" t="s">
        <v>16</v>
      </c>
      <c r="Y30" s="692" t="s">
        <v>186</v>
      </c>
      <c r="Z30" s="693"/>
      <c r="AA30" s="647"/>
      <c r="AB30" s="648"/>
      <c r="AC30" s="648"/>
      <c r="AD30" s="648"/>
      <c r="AE30" s="648"/>
      <c r="AF30" s="44" t="s">
        <v>13</v>
      </c>
      <c r="AL30" s="660">
        <v>849.9</v>
      </c>
      <c r="AM30" s="661"/>
      <c r="AN30" s="661"/>
      <c r="AO30" s="661"/>
      <c r="AP30" s="52" t="s">
        <v>13</v>
      </c>
      <c r="AS30" s="736"/>
      <c r="AT30" s="733"/>
      <c r="AU30" s="733"/>
      <c r="AV30" s="734"/>
      <c r="AW30" s="413"/>
    </row>
    <row r="31" spans="2:49" ht="27" customHeight="1" thickTop="1" thickBot="1" x14ac:dyDescent="0.2">
      <c r="B31" s="702" t="s">
        <v>226</v>
      </c>
      <c r="C31" s="703"/>
      <c r="D31" s="704">
        <v>974.4</v>
      </c>
      <c r="E31" s="704"/>
      <c r="F31" s="704"/>
      <c r="G31" s="195" t="s">
        <v>198</v>
      </c>
      <c r="H31" s="671">
        <f>+AS24</f>
        <v>1111.9000000000001</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0</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BJ76"/>
  <sheetViews>
    <sheetView showGridLines="0" zoomScale="80" zoomScaleNormal="80" workbookViewId="0">
      <selection activeCell="L11" sqref="L11:O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221</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v>0</v>
      </c>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294.39999999999998</v>
      </c>
      <c r="G12" s="674"/>
      <c r="H12" s="674"/>
      <c r="I12" s="52" t="s">
        <v>13</v>
      </c>
      <c r="J12" s="53"/>
      <c r="K12" s="54"/>
      <c r="L12" s="53"/>
      <c r="M12" s="667"/>
      <c r="N12" s="55"/>
      <c r="P12" s="660">
        <v>0</v>
      </c>
      <c r="Q12" s="665"/>
      <c r="R12" s="665"/>
      <c r="S12" s="665"/>
      <c r="T12" s="52" t="s">
        <v>13</v>
      </c>
      <c r="U12" s="53"/>
      <c r="V12" s="53"/>
      <c r="W12" s="53"/>
      <c r="X12" s="53"/>
      <c r="Y12"/>
      <c r="Z12"/>
      <c r="AA12"/>
      <c r="AB12"/>
      <c r="AC12" s="56"/>
      <c r="AE12" s="654"/>
      <c r="AG12" s="137"/>
      <c r="AH12" s="660">
        <v>0</v>
      </c>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v>0</v>
      </c>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v>0</v>
      </c>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v>0</v>
      </c>
      <c r="AV17" s="44" t="s">
        <v>34</v>
      </c>
      <c r="AW17" s="413"/>
    </row>
    <row r="18" spans="2:49" ht="24.75" customHeight="1" thickBot="1" x14ac:dyDescent="0.2">
      <c r="K18" s="56"/>
      <c r="L18" s="53"/>
      <c r="M18" s="667"/>
      <c r="N18" s="56"/>
      <c r="P18" s="660">
        <v>0</v>
      </c>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v>0</v>
      </c>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64"/>
      <c r="AP23" s="53"/>
      <c r="AR23" s="49"/>
      <c r="AS23" s="136" t="s">
        <v>190</v>
      </c>
      <c r="AT23" s="651" t="s">
        <v>191</v>
      </c>
      <c r="AU23" s="651"/>
      <c r="AV23" s="652"/>
      <c r="AW23" s="413"/>
    </row>
    <row r="24" spans="2:49" ht="27" customHeight="1" thickBot="1" x14ac:dyDescent="0.2">
      <c r="B24" s="702" t="s">
        <v>200</v>
      </c>
      <c r="C24" s="703"/>
      <c r="D24" s="704">
        <v>191.3</v>
      </c>
      <c r="E24" s="704"/>
      <c r="F24" s="704"/>
      <c r="G24" s="195" t="s">
        <v>198</v>
      </c>
      <c r="H24" s="671">
        <f>+F12</f>
        <v>294.39999999999998</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285.89999999999998</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294.39999999999998</v>
      </c>
      <c r="Q27" s="691"/>
      <c r="R27" s="691"/>
      <c r="S27" s="691"/>
      <c r="T27" s="44" t="s">
        <v>38</v>
      </c>
      <c r="U27" s="64"/>
      <c r="V27" s="64"/>
      <c r="Y27" s="62" t="s">
        <v>39</v>
      </c>
      <c r="Z27" s="65"/>
      <c r="AH27" s="53"/>
      <c r="AI27" s="53"/>
      <c r="AJ27" s="53"/>
      <c r="AK27" s="53"/>
      <c r="AL27" s="673">
        <f>+AH18+P27</f>
        <v>294.39999999999998</v>
      </c>
      <c r="AM27" s="674"/>
      <c r="AN27" s="674"/>
      <c r="AO27" s="674"/>
      <c r="AP27" s="52" t="s">
        <v>13</v>
      </c>
      <c r="AQ27" s="268"/>
      <c r="AR27" s="128"/>
      <c r="AS27" s="660">
        <v>0</v>
      </c>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v>285.89999999999998</v>
      </c>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191.3</v>
      </c>
      <c r="E29" s="704"/>
      <c r="F29" s="704"/>
      <c r="G29" s="195" t="s">
        <v>198</v>
      </c>
      <c r="H29" s="671">
        <f>+AL27</f>
        <v>294.39999999999998</v>
      </c>
      <c r="I29" s="672"/>
      <c r="J29" s="195" t="s">
        <v>198</v>
      </c>
      <c r="M29" s="667"/>
      <c r="P29" s="56"/>
      <c r="Q29" s="144"/>
      <c r="R29" s="51" t="s">
        <v>183</v>
      </c>
      <c r="S29" s="669" t="s">
        <v>33</v>
      </c>
      <c r="T29" s="686"/>
      <c r="U29" s="686"/>
      <c r="V29" s="687"/>
      <c r="W29" s="48"/>
      <c r="X29" s="66"/>
      <c r="Y29" s="692" t="s">
        <v>258</v>
      </c>
      <c r="Z29" s="693"/>
      <c r="AA29" s="647">
        <v>0</v>
      </c>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191.3</v>
      </c>
      <c r="E30" s="704"/>
      <c r="F30" s="704"/>
      <c r="G30" s="195" t="s">
        <v>198</v>
      </c>
      <c r="H30" s="671">
        <f>+AL30</f>
        <v>294.39999999999998</v>
      </c>
      <c r="I30" s="672"/>
      <c r="J30" s="195" t="s">
        <v>198</v>
      </c>
      <c r="M30" s="667"/>
      <c r="P30" s="56"/>
      <c r="R30" s="676">
        <f>+ROUND(AA28,1)+ROUND(AA29,1)+ROUND(AA30,1)</f>
        <v>285.89999999999998</v>
      </c>
      <c r="S30" s="691"/>
      <c r="T30" s="691"/>
      <c r="U30" s="691"/>
      <c r="V30" s="44" t="s">
        <v>16</v>
      </c>
      <c r="Y30" s="692" t="s">
        <v>186</v>
      </c>
      <c r="Z30" s="693"/>
      <c r="AA30" s="647"/>
      <c r="AB30" s="648"/>
      <c r="AC30" s="648"/>
      <c r="AD30" s="648"/>
      <c r="AE30" s="648"/>
      <c r="AF30" s="44" t="s">
        <v>13</v>
      </c>
      <c r="AL30" s="660">
        <v>294.39999999999998</v>
      </c>
      <c r="AM30" s="661"/>
      <c r="AN30" s="661"/>
      <c r="AO30" s="661"/>
      <c r="AP30" s="52" t="s">
        <v>13</v>
      </c>
      <c r="AS30" s="736"/>
      <c r="AT30" s="733"/>
      <c r="AU30" s="733"/>
      <c r="AV30" s="734"/>
      <c r="AW30" s="413"/>
    </row>
    <row r="31" spans="2:49" ht="27" customHeight="1" thickTop="1" thickBot="1" x14ac:dyDescent="0.2">
      <c r="B31" s="702" t="s">
        <v>226</v>
      </c>
      <c r="C31" s="703"/>
      <c r="D31" s="704">
        <v>191.3</v>
      </c>
      <c r="E31" s="704"/>
      <c r="F31" s="704"/>
      <c r="G31" s="195" t="s">
        <v>198</v>
      </c>
      <c r="H31" s="671">
        <f>+AS24</f>
        <v>285.89999999999998</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v>0</v>
      </c>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v>8.5</v>
      </c>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717" t="s">
        <v>273</v>
      </c>
      <c r="C2" s="717"/>
      <c r="D2" s="717"/>
      <c r="E2" s="717"/>
      <c r="F2" s="717"/>
      <c r="G2" s="717"/>
      <c r="H2" s="717"/>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717"/>
      <c r="C3" s="717"/>
      <c r="D3" s="717"/>
      <c r="E3" s="717"/>
      <c r="F3" s="717"/>
      <c r="G3" s="717"/>
      <c r="H3" s="717"/>
      <c r="I3"/>
      <c r="J3"/>
      <c r="K3"/>
      <c r="L3"/>
      <c r="M3"/>
      <c r="N3"/>
      <c r="O3"/>
      <c r="P3"/>
      <c r="Q3"/>
      <c r="R3"/>
      <c r="S3"/>
      <c r="T3"/>
      <c r="U3"/>
      <c r="V3"/>
      <c r="W3"/>
      <c r="X3"/>
      <c r="Y3"/>
      <c r="Z3" s="42"/>
      <c r="AA3" s="42"/>
      <c r="AB3" s="636"/>
      <c r="AC3" s="753"/>
      <c r="AD3" s="753"/>
      <c r="AE3" s="86"/>
      <c r="AF3" s="108"/>
      <c r="AG3" s="108"/>
      <c r="AH3" s="108"/>
      <c r="AI3" s="108"/>
      <c r="AJ3" s="108"/>
      <c r="AK3" s="108"/>
      <c r="AL3" s="108"/>
      <c r="AM3" s="108"/>
      <c r="AN3" s="108"/>
      <c r="AO3" s="108"/>
      <c r="AP3" s="754" t="s">
        <v>328</v>
      </c>
      <c r="AQ3" s="638"/>
      <c r="AR3" s="639"/>
      <c r="AS3" s="643" t="s">
        <v>0</v>
      </c>
      <c r="AT3" s="644"/>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640"/>
      <c r="AQ4" s="641"/>
      <c r="AR4" s="642"/>
      <c r="AS4" s="645" t="str">
        <f>+表紙!N28</f>
        <v>○</v>
      </c>
      <c r="AT4" s="646"/>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755" t="s">
        <v>101</v>
      </c>
      <c r="AA5" s="755"/>
      <c r="AB5" s="756"/>
      <c r="AC5" s="756"/>
      <c r="AD5" s="756"/>
      <c r="AE5" s="86" t="s">
        <v>95</v>
      </c>
      <c r="AF5" s="718" t="str">
        <f>+表紙!F47</f>
        <v>株式会社イチケン　東京支店</v>
      </c>
      <c r="AG5" s="718"/>
      <c r="AH5" s="718"/>
      <c r="AI5" s="718"/>
      <c r="AJ5" s="718"/>
      <c r="AK5" s="718"/>
      <c r="AL5" s="718"/>
      <c r="AM5" s="718"/>
      <c r="AN5" s="718"/>
      <c r="AO5" s="718"/>
      <c r="AP5" s="718"/>
      <c r="AQ5" s="718"/>
      <c r="AR5" s="718"/>
      <c r="AS5" s="718"/>
      <c r="AT5" s="718"/>
      <c r="AU5" s="718"/>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94" t="s">
        <v>89</v>
      </c>
      <c r="C7" s="695"/>
      <c r="D7" s="697" t="s">
        <v>329</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2"/>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54"/>
      <c r="AF10" s="56"/>
      <c r="AN10" s="53"/>
      <c r="AO10" s="53"/>
      <c r="AP10" s="53"/>
      <c r="AQ10" s="53"/>
      <c r="AR10" s="53"/>
      <c r="AS10"/>
      <c r="AT10"/>
      <c r="AU10"/>
      <c r="AV10"/>
      <c r="AW10" s="412"/>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2"/>
    </row>
    <row r="12" spans="2:49" ht="24.75" customHeight="1" thickTop="1" thickBot="1" x14ac:dyDescent="0.2">
      <c r="F12" s="673">
        <f>+ROUND(P12,1)+ROUND(P15,1)+ROUND(P18,1)+ROUND(P24,1)+P27-ROUND(F15,1)</f>
        <v>0</v>
      </c>
      <c r="G12" s="674"/>
      <c r="H12" s="674"/>
      <c r="I12" s="52" t="s">
        <v>256</v>
      </c>
      <c r="J12" s="53"/>
      <c r="K12" s="54"/>
      <c r="L12" s="53"/>
      <c r="M12" s="667"/>
      <c r="N12" s="55"/>
      <c r="P12" s="660"/>
      <c r="Q12" s="665"/>
      <c r="R12" s="665"/>
      <c r="S12" s="665"/>
      <c r="T12" s="52" t="s">
        <v>22</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2"/>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69" t="s">
        <v>23</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2"/>
    </row>
    <row r="15" spans="2:49" ht="24.75" customHeight="1" thickBot="1" x14ac:dyDescent="0.2">
      <c r="F15" s="721"/>
      <c r="G15" s="704"/>
      <c r="H15" s="704"/>
      <c r="I15" s="44" t="s">
        <v>256</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2"/>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31</v>
      </c>
      <c r="AT16" s="663"/>
      <c r="AU16" s="95"/>
      <c r="AV16" s="44" t="s">
        <v>13</v>
      </c>
      <c r="AW16" s="412"/>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2"/>
    </row>
    <row r="18" spans="2:49" ht="24.75" customHeight="1" thickBot="1" x14ac:dyDescent="0.2">
      <c r="K18" s="56"/>
      <c r="L18" s="53"/>
      <c r="M18" s="667"/>
      <c r="N18" s="56"/>
      <c r="P18" s="660"/>
      <c r="Q18" s="665"/>
      <c r="R18" s="665"/>
      <c r="S18" s="665"/>
      <c r="T18" s="52" t="s">
        <v>14</v>
      </c>
      <c r="U18"/>
      <c r="V18" s="248"/>
      <c r="W18"/>
      <c r="X18" s="194"/>
      <c r="Y18" s="673">
        <f>+ROUND(AH9,1)+ROUND(AH12,1)+ROUND(AH15,1)+AH18</f>
        <v>0</v>
      </c>
      <c r="Z18" s="674"/>
      <c r="AA18" s="674"/>
      <c r="AB18" s="52" t="s">
        <v>4</v>
      </c>
      <c r="AC18" s="192"/>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2"/>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57" t="s">
        <v>450</v>
      </c>
    </row>
    <row r="20" spans="2:49" ht="27" customHeight="1" thickTop="1" thickBot="1" x14ac:dyDescent="0.2">
      <c r="K20" s="56"/>
      <c r="L20" s="53"/>
      <c r="M20" s="667"/>
      <c r="N20" s="56"/>
      <c r="P20" s="45" t="s">
        <v>48</v>
      </c>
      <c r="Q20" s="651" t="s">
        <v>277</v>
      </c>
      <c r="R20" s="651"/>
      <c r="S20" s="651"/>
      <c r="T20" s="652"/>
      <c r="U20" s="133"/>
      <c r="V20" s="249"/>
      <c r="W20" s="251"/>
      <c r="X20" s="252"/>
      <c r="Y20" s="136" t="s">
        <v>25</v>
      </c>
      <c r="Z20" s="651" t="s">
        <v>278</v>
      </c>
      <c r="AA20" s="651"/>
      <c r="AB20" s="652"/>
      <c r="AC20" s="53"/>
      <c r="AD20" s="53"/>
      <c r="AE20" s="667"/>
      <c r="AG20" s="53"/>
      <c r="AH20" s="53"/>
      <c r="AI20" s="56"/>
      <c r="AJ20" s="53"/>
      <c r="AK20" s="53"/>
      <c r="AL20" s="147"/>
      <c r="AM20" s="56"/>
      <c r="AN20" s="256"/>
      <c r="AO20" s="677" t="s">
        <v>254</v>
      </c>
      <c r="AP20" s="670"/>
      <c r="AQ20" s="191"/>
      <c r="AR20" s="53"/>
      <c r="AS20" s="58"/>
      <c r="AT20" s="58"/>
      <c r="AW20" s="758"/>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3"/>
      <c r="V21" s="133"/>
      <c r="W21" s="133"/>
      <c r="X21" s="133"/>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2"/>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34</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2"/>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179</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2"/>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2"/>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182</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2"/>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2"/>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2"/>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184</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2"/>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2"/>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204</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205</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206</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94" t="s">
        <v>89</v>
      </c>
      <c r="C7" s="695"/>
      <c r="D7" s="697" t="s">
        <v>210</v>
      </c>
      <c r="E7" s="698"/>
      <c r="F7" s="698"/>
      <c r="G7" s="698"/>
      <c r="H7" s="698"/>
      <c r="I7" s="699"/>
      <c r="J7" s="143"/>
      <c r="K7" s="53"/>
      <c r="L7" s="156"/>
      <c r="M7" s="739" t="s">
        <v>107</v>
      </c>
      <c r="N7" s="740"/>
      <c r="O7" s="740"/>
      <c r="P7" s="740"/>
      <c r="Q7" s="740"/>
      <c r="R7" s="740"/>
      <c r="S7" s="740"/>
      <c r="T7" s="740"/>
      <c r="U7" s="740"/>
      <c r="V7" s="740"/>
      <c r="W7" s="741"/>
      <c r="X7" s="741"/>
      <c r="Y7" s="740"/>
      <c r="Z7" s="740"/>
      <c r="AA7" s="740"/>
      <c r="AB7" s="742"/>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43"/>
      <c r="N8" s="744"/>
      <c r="O8" s="744"/>
      <c r="P8" s="744"/>
      <c r="Q8" s="744"/>
      <c r="R8" s="744"/>
      <c r="S8" s="744"/>
      <c r="T8" s="744"/>
      <c r="U8" s="744"/>
      <c r="V8" s="744"/>
      <c r="W8" s="744"/>
      <c r="X8" s="744"/>
      <c r="Y8" s="744"/>
      <c r="Z8" s="744"/>
      <c r="AA8" s="744"/>
      <c r="AB8" s="745"/>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94" t="s">
        <v>89</v>
      </c>
      <c r="C7" s="695"/>
      <c r="D7" s="697" t="s">
        <v>211</v>
      </c>
      <c r="E7" s="698"/>
      <c r="F7" s="698"/>
      <c r="G7" s="698"/>
      <c r="H7" s="698"/>
      <c r="I7" s="699"/>
      <c r="J7" s="143"/>
      <c r="K7" s="53"/>
      <c r="L7" s="156"/>
      <c r="M7" s="739" t="s">
        <v>108</v>
      </c>
      <c r="N7" s="740"/>
      <c r="O7" s="740"/>
      <c r="P7" s="740"/>
      <c r="Q7" s="740"/>
      <c r="R7" s="740"/>
      <c r="S7" s="740"/>
      <c r="T7" s="740"/>
      <c r="U7" s="740"/>
      <c r="V7" s="740"/>
      <c r="W7" s="741"/>
      <c r="X7" s="741"/>
      <c r="Y7" s="740"/>
      <c r="Z7" s="740"/>
      <c r="AA7" s="740"/>
      <c r="AB7" s="742"/>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43"/>
      <c r="N8" s="744"/>
      <c r="O8" s="744"/>
      <c r="P8" s="744"/>
      <c r="Q8" s="744"/>
      <c r="R8" s="744"/>
      <c r="S8" s="744"/>
      <c r="T8" s="744"/>
      <c r="U8" s="744"/>
      <c r="V8" s="744"/>
      <c r="W8" s="744"/>
      <c r="X8" s="744"/>
      <c r="Y8" s="744"/>
      <c r="Z8" s="744"/>
      <c r="AA8" s="744"/>
      <c r="AB8" s="745"/>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94" t="s">
        <v>89</v>
      </c>
      <c r="C7" s="695"/>
      <c r="D7" s="697" t="s">
        <v>212</v>
      </c>
      <c r="E7" s="698"/>
      <c r="F7" s="698"/>
      <c r="G7" s="698"/>
      <c r="H7" s="698"/>
      <c r="I7" s="699"/>
      <c r="J7" s="143"/>
      <c r="K7" s="53"/>
      <c r="L7" s="156"/>
      <c r="M7" s="739" t="s">
        <v>92</v>
      </c>
      <c r="N7" s="740"/>
      <c r="O7" s="740"/>
      <c r="P7" s="740"/>
      <c r="Q7" s="740"/>
      <c r="R7" s="740"/>
      <c r="S7" s="740"/>
      <c r="T7" s="740"/>
      <c r="U7" s="740"/>
      <c r="V7" s="740"/>
      <c r="W7" s="741"/>
      <c r="X7" s="741"/>
      <c r="Y7" s="740"/>
      <c r="Z7" s="740"/>
      <c r="AA7" s="740"/>
      <c r="AB7" s="742"/>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43"/>
      <c r="N8" s="744"/>
      <c r="O8" s="744"/>
      <c r="P8" s="744"/>
      <c r="Q8" s="744"/>
      <c r="R8" s="744"/>
      <c r="S8" s="744"/>
      <c r="T8" s="744"/>
      <c r="U8" s="744"/>
      <c r="V8" s="744"/>
      <c r="W8" s="744"/>
      <c r="X8" s="744"/>
      <c r="Y8" s="744"/>
      <c r="Z8" s="744"/>
      <c r="AA8" s="744"/>
      <c r="AB8" s="745"/>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213</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216</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94" t="s">
        <v>89</v>
      </c>
      <c r="C7" s="695"/>
      <c r="D7" s="697" t="s">
        <v>218</v>
      </c>
      <c r="E7" s="698"/>
      <c r="F7" s="698"/>
      <c r="G7" s="698"/>
      <c r="H7" s="698"/>
      <c r="I7" s="699"/>
      <c r="J7" s="143"/>
      <c r="K7" s="53"/>
      <c r="L7" s="156"/>
      <c r="M7" s="739" t="s">
        <v>109</v>
      </c>
      <c r="N7" s="740"/>
      <c r="O7" s="740"/>
      <c r="P7" s="740"/>
      <c r="Q7" s="740"/>
      <c r="R7" s="740"/>
      <c r="S7" s="740"/>
      <c r="T7" s="740"/>
      <c r="U7" s="740"/>
      <c r="V7" s="740"/>
      <c r="W7" s="741"/>
      <c r="X7" s="741"/>
      <c r="Y7" s="740"/>
      <c r="Z7" s="740"/>
      <c r="AA7" s="740"/>
      <c r="AB7" s="742"/>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43"/>
      <c r="N8" s="744"/>
      <c r="O8" s="744"/>
      <c r="P8" s="744"/>
      <c r="Q8" s="744"/>
      <c r="R8" s="744"/>
      <c r="S8" s="744"/>
      <c r="T8" s="744"/>
      <c r="U8" s="744"/>
      <c r="V8" s="744"/>
      <c r="W8" s="744"/>
      <c r="X8" s="744"/>
      <c r="Y8" s="744"/>
      <c r="Z8" s="744"/>
      <c r="AA8" s="744"/>
      <c r="AB8" s="745"/>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94" t="s">
        <v>89</v>
      </c>
      <c r="C7" s="695"/>
      <c r="D7" s="697" t="s">
        <v>219</v>
      </c>
      <c r="E7" s="698"/>
      <c r="F7" s="698"/>
      <c r="G7" s="698"/>
      <c r="H7" s="698"/>
      <c r="I7" s="699"/>
      <c r="J7" s="143"/>
      <c r="K7" s="53"/>
      <c r="L7" s="156"/>
      <c r="M7" s="739" t="s">
        <v>110</v>
      </c>
      <c r="N7" s="740"/>
      <c r="O7" s="740"/>
      <c r="P7" s="740"/>
      <c r="Q7" s="740"/>
      <c r="R7" s="740"/>
      <c r="S7" s="740"/>
      <c r="T7" s="740"/>
      <c r="U7" s="740"/>
      <c r="V7" s="740"/>
      <c r="W7" s="741"/>
      <c r="X7" s="741"/>
      <c r="Y7" s="740"/>
      <c r="Z7" s="740"/>
      <c r="AA7" s="740"/>
      <c r="AB7" s="742"/>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743"/>
      <c r="N8" s="744"/>
      <c r="O8" s="744"/>
      <c r="P8" s="744"/>
      <c r="Q8" s="744"/>
      <c r="R8" s="744"/>
      <c r="S8" s="744"/>
      <c r="T8" s="744"/>
      <c r="U8" s="744"/>
      <c r="V8" s="744"/>
      <c r="W8" s="744"/>
      <c r="X8" s="744"/>
      <c r="Y8" s="744"/>
      <c r="Z8" s="744"/>
      <c r="AA8" s="744"/>
      <c r="AB8" s="745"/>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717" t="s">
        <v>273</v>
      </c>
      <c r="C2" s="717"/>
      <c r="D2" s="717"/>
      <c r="E2" s="717"/>
      <c r="F2" s="717"/>
      <c r="G2" s="717"/>
      <c r="H2" s="717"/>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717"/>
      <c r="C3" s="717"/>
      <c r="D3" s="717"/>
      <c r="E3" s="717"/>
      <c r="F3" s="717"/>
      <c r="G3" s="717"/>
      <c r="H3" s="717"/>
      <c r="I3" s="127"/>
      <c r="J3" s="127"/>
      <c r="K3" s="127"/>
      <c r="L3" s="127"/>
      <c r="M3" s="127"/>
      <c r="N3" s="127"/>
      <c r="O3" s="127"/>
      <c r="P3" s="127"/>
      <c r="Q3" s="127"/>
      <c r="R3" s="127"/>
      <c r="S3" s="127"/>
      <c r="T3" s="127"/>
      <c r="U3" s="127"/>
      <c r="V3" s="127"/>
      <c r="W3" s="127"/>
      <c r="X3" s="127"/>
      <c r="Y3" s="107"/>
      <c r="Z3" s="42"/>
      <c r="AA3" s="42"/>
      <c r="AB3" s="636"/>
      <c r="AC3" s="636"/>
      <c r="AD3" s="636"/>
      <c r="AE3" s="90"/>
      <c r="AF3" s="108"/>
      <c r="AG3" s="108"/>
      <c r="AH3" s="108"/>
      <c r="AI3" s="108"/>
      <c r="AJ3" s="108"/>
      <c r="AK3" s="108"/>
      <c r="AL3" s="108"/>
      <c r="AM3" s="108"/>
      <c r="AN3" s="108"/>
      <c r="AO3" s="108"/>
      <c r="AP3" s="637" t="s">
        <v>328</v>
      </c>
      <c r="AQ3" s="638"/>
      <c r="AR3" s="639"/>
      <c r="AS3" s="643" t="s">
        <v>0</v>
      </c>
      <c r="AT3" s="644"/>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640"/>
      <c r="AQ4" s="641"/>
      <c r="AR4" s="642"/>
      <c r="AS4" s="645" t="str">
        <f>+表紙!N28</f>
        <v>○</v>
      </c>
      <c r="AT4" s="646"/>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58" t="s">
        <v>101</v>
      </c>
      <c r="AA5" s="658"/>
      <c r="AB5" s="659"/>
      <c r="AC5" s="659"/>
      <c r="AD5" s="659"/>
      <c r="AE5" s="90" t="s">
        <v>106</v>
      </c>
      <c r="AF5" s="718" t="str">
        <f>+表紙!F47</f>
        <v>株式会社イチケン　東京支店</v>
      </c>
      <c r="AG5" s="718"/>
      <c r="AH5" s="718"/>
      <c r="AI5" s="718"/>
      <c r="AJ5" s="718"/>
      <c r="AK5" s="718"/>
      <c r="AL5" s="718"/>
      <c r="AM5" s="718"/>
      <c r="AN5" s="718"/>
      <c r="AO5" s="718"/>
      <c r="AP5" s="718"/>
      <c r="AQ5" s="718"/>
      <c r="AR5" s="718"/>
      <c r="AS5" s="718"/>
      <c r="AT5" s="718"/>
      <c r="AU5" s="718"/>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94" t="s">
        <v>89</v>
      </c>
      <c r="C7" s="695"/>
      <c r="D7" s="697" t="s">
        <v>220</v>
      </c>
      <c r="E7" s="698"/>
      <c r="F7" s="698"/>
      <c r="G7" s="698"/>
      <c r="H7" s="698"/>
      <c r="I7" s="699"/>
      <c r="J7" s="143"/>
      <c r="K7" s="53"/>
      <c r="L7" s="156"/>
      <c r="M7" s="156"/>
      <c r="N7" s="156"/>
      <c r="O7" s="156"/>
      <c r="P7" s="156"/>
      <c r="Q7" s="156"/>
      <c r="R7" s="156"/>
      <c r="S7" s="649"/>
      <c r="T7" s="650"/>
      <c r="U7" s="650"/>
      <c r="V7" s="650"/>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96" t="s">
        <v>111</v>
      </c>
      <c r="D8" s="696"/>
      <c r="E8" s="696"/>
      <c r="F8" s="696"/>
      <c r="G8" s="696"/>
      <c r="H8" s="696"/>
      <c r="I8" s="696"/>
      <c r="J8" s="696"/>
      <c r="K8" s="696"/>
      <c r="L8" s="148"/>
      <c r="M8" s="148"/>
      <c r="N8" s="148"/>
      <c r="O8" s="148"/>
      <c r="P8" s="148"/>
      <c r="Q8" s="148"/>
      <c r="R8" s="148"/>
      <c r="S8" s="148"/>
      <c r="T8" s="148"/>
      <c r="U8" s="148"/>
      <c r="V8" s="148"/>
      <c r="W8" s="130"/>
      <c r="X8" s="130"/>
      <c r="Y8" s="130"/>
      <c r="Z8" s="93"/>
      <c r="AA8" s="93"/>
      <c r="AB8" s="93"/>
      <c r="AC8" s="93"/>
      <c r="AD8" s="93"/>
      <c r="AE8" s="93"/>
      <c r="AF8" s="53"/>
      <c r="AG8" s="49"/>
      <c r="AH8" s="45" t="s">
        <v>29</v>
      </c>
      <c r="AI8" s="651" t="s">
        <v>337</v>
      </c>
      <c r="AJ8" s="651"/>
      <c r="AK8" s="651"/>
      <c r="AL8" s="651"/>
      <c r="AM8" s="651"/>
      <c r="AN8" s="652"/>
      <c r="AO8" s="53"/>
      <c r="AP8" s="53"/>
      <c r="AQ8" s="53"/>
      <c r="AR8" s="53"/>
      <c r="AS8"/>
      <c r="AT8"/>
      <c r="AU8"/>
      <c r="AV8"/>
      <c r="AW8" s="413"/>
    </row>
    <row r="9" spans="2:49" ht="24.75" customHeight="1" thickTop="1" thickBot="1" x14ac:dyDescent="0.2">
      <c r="B9" s="188" t="s">
        <v>257</v>
      </c>
      <c r="F9" s="705" t="s">
        <v>196</v>
      </c>
      <c r="G9" s="706"/>
      <c r="H9" s="706"/>
      <c r="I9" s="707"/>
      <c r="J9" s="148"/>
      <c r="K9" s="148"/>
      <c r="L9" s="148"/>
      <c r="M9" s="148"/>
      <c r="N9" s="148"/>
      <c r="O9" s="148"/>
      <c r="P9" s="148"/>
      <c r="Q9" s="148"/>
      <c r="R9" s="148"/>
      <c r="S9" s="148"/>
      <c r="T9" s="148"/>
      <c r="U9" s="148"/>
      <c r="V9" s="148"/>
      <c r="W9" s="130"/>
      <c r="X9" s="130"/>
      <c r="Y9" s="130"/>
      <c r="Z9" s="93"/>
      <c r="AA9" s="93"/>
      <c r="AB9" s="93"/>
      <c r="AC9" s="93"/>
      <c r="AD9" s="93"/>
      <c r="AE9" s="653" t="s">
        <v>20</v>
      </c>
      <c r="AF9" s="56"/>
      <c r="AH9" s="660"/>
      <c r="AI9" s="661"/>
      <c r="AJ9" s="661"/>
      <c r="AK9" s="661"/>
      <c r="AL9" s="661"/>
      <c r="AM9" s="66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54"/>
      <c r="AF10" s="56"/>
      <c r="AN10" s="53"/>
      <c r="AO10" s="53"/>
      <c r="AP10" s="53"/>
      <c r="AQ10" s="53"/>
      <c r="AR10" s="53"/>
      <c r="AS10"/>
      <c r="AT10"/>
      <c r="AU10"/>
      <c r="AV10"/>
      <c r="AW10" s="413"/>
    </row>
    <row r="11" spans="2:49" ht="27" customHeight="1" thickTop="1" thickBot="1" x14ac:dyDescent="0.2">
      <c r="C11" s="164" t="s">
        <v>197</v>
      </c>
      <c r="F11" s="45" t="s">
        <v>17</v>
      </c>
      <c r="G11" s="651" t="s">
        <v>331</v>
      </c>
      <c r="H11" s="651"/>
      <c r="I11" s="652"/>
      <c r="J11" s="46"/>
      <c r="K11" s="47"/>
      <c r="L11" s="48"/>
      <c r="M11" s="666" t="s">
        <v>18</v>
      </c>
      <c r="N11" s="48"/>
      <c r="O11" s="49"/>
      <c r="P11" s="45" t="s">
        <v>19</v>
      </c>
      <c r="Q11" s="656" t="s">
        <v>274</v>
      </c>
      <c r="R11" s="656"/>
      <c r="S11" s="656"/>
      <c r="T11" s="657"/>
      <c r="U11" s="190"/>
      <c r="V11" s="64"/>
      <c r="W11" s="53"/>
      <c r="X11" s="53"/>
      <c r="Y11"/>
      <c r="Z11"/>
      <c r="AA11"/>
      <c r="AB11"/>
      <c r="AC11" s="53"/>
      <c r="AD11" s="61"/>
      <c r="AE11" s="654"/>
      <c r="AF11" s="145"/>
      <c r="AG11" s="49"/>
      <c r="AH11" s="45" t="s">
        <v>36</v>
      </c>
      <c r="AI11" s="651" t="s">
        <v>280</v>
      </c>
      <c r="AJ11" s="651"/>
      <c r="AK11" s="651"/>
      <c r="AL11" s="651"/>
      <c r="AM11" s="651"/>
      <c r="AN11" s="652"/>
      <c r="AO11" s="53"/>
      <c r="AP11" s="53"/>
      <c r="AQ11" s="53"/>
      <c r="AR11" s="53"/>
      <c r="AS11"/>
      <c r="AT11"/>
      <c r="AU11"/>
      <c r="AV11"/>
      <c r="AW11" s="413"/>
    </row>
    <row r="12" spans="2:49" ht="24.75" customHeight="1" thickTop="1" thickBot="1" x14ac:dyDescent="0.2">
      <c r="F12" s="673">
        <f>+ROUND(P12,1)+ROUND(P15,1)+ROUND(P18,1)+ROUND(P24,1)+P27-ROUND(F15,1)</f>
        <v>0</v>
      </c>
      <c r="G12" s="674"/>
      <c r="H12" s="674"/>
      <c r="I12" s="52" t="s">
        <v>13</v>
      </c>
      <c r="J12" s="53"/>
      <c r="K12" s="54"/>
      <c r="L12" s="53"/>
      <c r="M12" s="667"/>
      <c r="N12" s="55"/>
      <c r="P12" s="660"/>
      <c r="Q12" s="665"/>
      <c r="R12" s="665"/>
      <c r="S12" s="665"/>
      <c r="T12" s="52" t="s">
        <v>13</v>
      </c>
      <c r="U12" s="53"/>
      <c r="V12" s="53"/>
      <c r="W12" s="53"/>
      <c r="X12" s="53"/>
      <c r="Y12"/>
      <c r="Z12"/>
      <c r="AA12"/>
      <c r="AB12"/>
      <c r="AC12" s="56"/>
      <c r="AE12" s="654"/>
      <c r="AG12" s="137"/>
      <c r="AH12" s="660"/>
      <c r="AI12" s="661"/>
      <c r="AJ12" s="661"/>
      <c r="AK12" s="661"/>
      <c r="AL12" s="661"/>
      <c r="AM12" s="661"/>
      <c r="AN12" s="52" t="s">
        <v>13</v>
      </c>
      <c r="AO12" s="53"/>
      <c r="AP12" s="53"/>
      <c r="AQ12" s="53"/>
      <c r="AR12" s="53"/>
      <c r="AS12"/>
      <c r="AT12"/>
      <c r="AU12"/>
      <c r="AV12"/>
      <c r="AW12" s="413"/>
    </row>
    <row r="13" spans="2:49" ht="24.75" customHeight="1" thickTop="1" thickBot="1" x14ac:dyDescent="0.2">
      <c r="J13" s="53"/>
      <c r="K13" s="57"/>
      <c r="L13" s="53"/>
      <c r="M13" s="667"/>
      <c r="N13" s="56"/>
      <c r="U13" s="53"/>
      <c r="V13" s="53"/>
      <c r="W13" s="53"/>
      <c r="X13" s="53"/>
      <c r="Y13"/>
      <c r="Z13"/>
      <c r="AA13"/>
      <c r="AB13"/>
      <c r="AC13" s="56"/>
      <c r="AE13" s="654"/>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69" t="s">
        <v>222</v>
      </c>
      <c r="H14" s="669"/>
      <c r="I14" s="670"/>
      <c r="J14" s="59"/>
      <c r="K14" s="60"/>
      <c r="L14" s="53"/>
      <c r="M14" s="667"/>
      <c r="N14" s="56"/>
      <c r="O14" s="48"/>
      <c r="P14" s="45" t="s">
        <v>24</v>
      </c>
      <c r="Q14" s="728" t="s">
        <v>275</v>
      </c>
      <c r="R14" s="728"/>
      <c r="S14" s="728"/>
      <c r="T14" s="729"/>
      <c r="U14" s="190"/>
      <c r="V14" s="64"/>
      <c r="W14" s="53"/>
      <c r="X14" s="53"/>
      <c r="Y14"/>
      <c r="Z14"/>
      <c r="AA14"/>
      <c r="AB14"/>
      <c r="AC14" s="56"/>
      <c r="AE14" s="655"/>
      <c r="AG14" s="144"/>
      <c r="AH14" s="51" t="s">
        <v>176</v>
      </c>
      <c r="AI14" s="709" t="s">
        <v>292</v>
      </c>
      <c r="AJ14" s="709"/>
      <c r="AK14" s="709"/>
      <c r="AL14" s="709"/>
      <c r="AM14" s="709"/>
      <c r="AN14" s="710"/>
      <c r="AO14"/>
      <c r="AS14" s="139"/>
      <c r="AT14" s="139"/>
      <c r="AU14" s="278"/>
      <c r="AV14" s="53"/>
      <c r="AW14" s="413"/>
    </row>
    <row r="15" spans="2:49" ht="24.75" customHeight="1" thickBot="1" x14ac:dyDescent="0.2">
      <c r="F15" s="721"/>
      <c r="G15" s="704"/>
      <c r="H15" s="704"/>
      <c r="I15" s="44" t="s">
        <v>13</v>
      </c>
      <c r="J15" s="53"/>
      <c r="K15" s="56"/>
      <c r="L15" s="53"/>
      <c r="M15" s="667"/>
      <c r="N15" s="56"/>
      <c r="P15" s="660"/>
      <c r="Q15" s="665"/>
      <c r="R15" s="665"/>
      <c r="S15" s="665"/>
      <c r="T15" s="52" t="s">
        <v>13</v>
      </c>
      <c r="U15" s="53"/>
      <c r="V15" s="53"/>
      <c r="W15" s="53"/>
      <c r="X15" s="53"/>
      <c r="Y15"/>
      <c r="Z15"/>
      <c r="AA15"/>
      <c r="AB15"/>
      <c r="AC15" s="56"/>
      <c r="AH15" s="647"/>
      <c r="AI15" s="648"/>
      <c r="AJ15" s="648"/>
      <c r="AK15" s="648"/>
      <c r="AL15" s="648"/>
      <c r="AM15" s="648"/>
      <c r="AN15" s="44" t="s">
        <v>13</v>
      </c>
      <c r="AO15"/>
      <c r="AS15" s="62" t="s">
        <v>30</v>
      </c>
      <c r="AT15" s="63"/>
      <c r="AW15" s="413"/>
    </row>
    <row r="16" spans="2:49" ht="24.75" customHeight="1" thickTop="1" thickBot="1" x14ac:dyDescent="0.2">
      <c r="K16" s="56"/>
      <c r="L16" s="53"/>
      <c r="M16" s="667"/>
      <c r="N16" s="56"/>
      <c r="P16" s="675" t="str">
        <f>+IF(Y18=0,"",IF(Y18-P18=Y18,"エラー！：⑥残さ物量があるのに、④自ら中間処理した量がゼロになっています",""))</f>
        <v/>
      </c>
      <c r="Q16" s="675"/>
      <c r="R16" s="675"/>
      <c r="S16" s="675"/>
      <c r="T16" s="675"/>
      <c r="U16" s="675"/>
      <c r="V16" s="675"/>
      <c r="W16" s="675"/>
      <c r="X16" s="675"/>
      <c r="Y16" s="675"/>
      <c r="Z16" s="675"/>
      <c r="AA16" s="675"/>
      <c r="AB16" s="675"/>
      <c r="AC16" s="56"/>
      <c r="AD16" s="53"/>
      <c r="AE16" s="186"/>
      <c r="AP16" s="50"/>
      <c r="AQ16" s="53"/>
      <c r="AS16" s="662" t="s">
        <v>175</v>
      </c>
      <c r="AT16" s="663"/>
      <c r="AU16" s="95"/>
      <c r="AV16" s="44" t="s">
        <v>13</v>
      </c>
      <c r="AW16" s="413"/>
    </row>
    <row r="17" spans="2:49" ht="27" customHeight="1" thickTop="1" thickBot="1" x14ac:dyDescent="0.2">
      <c r="K17" s="56"/>
      <c r="L17" s="53"/>
      <c r="M17" s="667"/>
      <c r="N17" s="56"/>
      <c r="O17" s="48"/>
      <c r="P17" s="45" t="s">
        <v>27</v>
      </c>
      <c r="Q17" s="651" t="s">
        <v>276</v>
      </c>
      <c r="R17" s="651"/>
      <c r="S17" s="651"/>
      <c r="T17" s="652"/>
      <c r="U17" s="678"/>
      <c r="V17" s="679"/>
      <c r="W17" s="679"/>
      <c r="X17" s="679"/>
      <c r="Y17" s="136" t="s">
        <v>21</v>
      </c>
      <c r="Z17" s="651" t="s">
        <v>279</v>
      </c>
      <c r="AA17" s="651"/>
      <c r="AB17" s="652"/>
      <c r="AC17" s="149"/>
      <c r="AD17" s="144"/>
      <c r="AE17" s="666" t="s">
        <v>28</v>
      </c>
      <c r="AF17" s="48"/>
      <c r="AG17" s="48"/>
      <c r="AH17" s="247" t="s">
        <v>178</v>
      </c>
      <c r="AI17" s="669" t="s">
        <v>281</v>
      </c>
      <c r="AJ17" s="669"/>
      <c r="AK17" s="669"/>
      <c r="AL17" s="670"/>
      <c r="AM17" s="48"/>
      <c r="AN17" s="255"/>
      <c r="AO17" s="677" t="s">
        <v>253</v>
      </c>
      <c r="AP17" s="670"/>
      <c r="AQ17" s="257"/>
      <c r="AS17" s="662" t="s">
        <v>259</v>
      </c>
      <c r="AT17" s="663"/>
      <c r="AU17" s="95"/>
      <c r="AV17" s="44" t="s">
        <v>34</v>
      </c>
      <c r="AW17" s="413"/>
    </row>
    <row r="18" spans="2:49" ht="24.75" customHeight="1" thickBot="1" x14ac:dyDescent="0.2">
      <c r="K18" s="56"/>
      <c r="L18" s="53"/>
      <c r="M18" s="667"/>
      <c r="N18" s="56"/>
      <c r="P18" s="660"/>
      <c r="Q18" s="665"/>
      <c r="R18" s="665"/>
      <c r="S18" s="665"/>
      <c r="T18" s="52" t="s">
        <v>13</v>
      </c>
      <c r="U18"/>
      <c r="V18" s="248"/>
      <c r="W18"/>
      <c r="X18" s="194"/>
      <c r="Y18" s="673">
        <f>+ROUND(AH9,1)+ROUND(AH12,1)+ROUND(AH15,1)+AH18</f>
        <v>0</v>
      </c>
      <c r="Z18" s="674"/>
      <c r="AA18" s="674"/>
      <c r="AB18" s="52" t="s">
        <v>4</v>
      </c>
      <c r="AC18" s="193"/>
      <c r="AD18" s="193"/>
      <c r="AE18" s="667"/>
      <c r="AH18" s="676">
        <f>+ROUND(AO18,1)+ROUND(AO21,1)</f>
        <v>0</v>
      </c>
      <c r="AI18" s="672"/>
      <c r="AJ18" s="672"/>
      <c r="AK18" s="672"/>
      <c r="AL18" s="44" t="s">
        <v>13</v>
      </c>
      <c r="AM18" s="55"/>
      <c r="AO18" s="273">
        <f>+ROUND(AU16,1)+ROUND(AU17,1)+ROUND(AU18,1)</f>
        <v>0</v>
      </c>
      <c r="AP18" s="44" t="s">
        <v>34</v>
      </c>
      <c r="AS18" s="662" t="s">
        <v>177</v>
      </c>
      <c r="AT18" s="663"/>
      <c r="AU18" s="95"/>
      <c r="AV18" s="44" t="s">
        <v>26</v>
      </c>
      <c r="AW18" s="413"/>
    </row>
    <row r="19" spans="2:49" ht="24.75" customHeight="1" thickTop="1" thickBot="1" x14ac:dyDescent="0.2">
      <c r="K19" s="56"/>
      <c r="L19" s="53"/>
      <c r="M19" s="667"/>
      <c r="N19" s="56"/>
      <c r="P19" s="131"/>
      <c r="Q19" s="266"/>
      <c r="R19" s="197"/>
      <c r="S19" s="131"/>
      <c r="T19" s="131"/>
      <c r="U19" s="133"/>
      <c r="V19" s="249"/>
      <c r="W19" s="133"/>
      <c r="X19" s="133"/>
      <c r="Y19" s="132"/>
      <c r="Z19" s="132"/>
      <c r="AA19" s="132"/>
      <c r="AB19" s="132"/>
      <c r="AC19" s="53"/>
      <c r="AD19" s="53"/>
      <c r="AE19" s="667"/>
      <c r="AH19" s="53"/>
      <c r="AI19" s="56"/>
      <c r="AJ19" s="53"/>
      <c r="AK19" s="53"/>
      <c r="AL19" s="53"/>
      <c r="AM19" s="56"/>
      <c r="AS19"/>
      <c r="AT19"/>
      <c r="AU19"/>
      <c r="AV19"/>
      <c r="AW19" s="730" t="s">
        <v>450</v>
      </c>
    </row>
    <row r="20" spans="2:49" ht="27" customHeight="1" thickTop="1" thickBot="1" x14ac:dyDescent="0.2">
      <c r="K20" s="56"/>
      <c r="L20" s="53"/>
      <c r="M20" s="667"/>
      <c r="N20" s="56"/>
      <c r="P20" s="45" t="s">
        <v>48</v>
      </c>
      <c r="Q20" s="651" t="s">
        <v>277</v>
      </c>
      <c r="R20" s="651"/>
      <c r="S20" s="651"/>
      <c r="T20" s="652"/>
      <c r="U20" s="131"/>
      <c r="V20" s="250"/>
      <c r="W20" s="253"/>
      <c r="X20" s="254"/>
      <c r="Y20" s="136" t="s">
        <v>25</v>
      </c>
      <c r="Z20" s="651" t="s">
        <v>278</v>
      </c>
      <c r="AA20" s="651"/>
      <c r="AB20" s="652"/>
      <c r="AC20" s="53"/>
      <c r="AD20" s="53"/>
      <c r="AE20" s="667"/>
      <c r="AG20" s="53"/>
      <c r="AH20" s="53"/>
      <c r="AI20" s="56"/>
      <c r="AJ20" s="53"/>
      <c r="AK20" s="53"/>
      <c r="AL20" s="147"/>
      <c r="AM20" s="56"/>
      <c r="AN20" s="256"/>
      <c r="AO20" s="677" t="s">
        <v>255</v>
      </c>
      <c r="AP20" s="670"/>
      <c r="AQ20" s="191"/>
      <c r="AR20" s="53"/>
      <c r="AS20" s="58"/>
      <c r="AT20" s="58"/>
      <c r="AW20" s="730"/>
    </row>
    <row r="21" spans="2:49" ht="25.35" customHeight="1" thickBot="1" x14ac:dyDescent="0.2">
      <c r="B21" s="719" t="s">
        <v>444</v>
      </c>
      <c r="C21" s="719"/>
      <c r="D21" s="719"/>
      <c r="E21" s="719"/>
      <c r="F21" s="719"/>
      <c r="G21" s="719"/>
      <c r="H21" s="719"/>
      <c r="I21" s="719"/>
      <c r="J21" s="719"/>
      <c r="K21" s="56"/>
      <c r="L21" s="53"/>
      <c r="M21" s="667"/>
      <c r="N21" s="56"/>
      <c r="P21" s="660"/>
      <c r="Q21" s="727"/>
      <c r="R21" s="727"/>
      <c r="S21" s="727"/>
      <c r="T21" s="52" t="s">
        <v>13</v>
      </c>
      <c r="U21" s="131"/>
      <c r="V21" s="131"/>
      <c r="W21" s="131"/>
      <c r="X21" s="131"/>
      <c r="Y21" s="673">
        <f>+P18-Y18</f>
        <v>0</v>
      </c>
      <c r="Z21" s="674"/>
      <c r="AA21" s="674"/>
      <c r="AB21" s="52" t="s">
        <v>4</v>
      </c>
      <c r="AC21" s="133"/>
      <c r="AD21" s="53"/>
      <c r="AE21" s="668"/>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720"/>
      <c r="C22" s="720"/>
      <c r="D22" s="720"/>
      <c r="E22" s="720"/>
      <c r="F22" s="720"/>
      <c r="G22" s="720"/>
      <c r="H22" s="720"/>
      <c r="I22" s="720"/>
      <c r="J22" s="720"/>
      <c r="K22" s="56"/>
      <c r="L22" s="53"/>
      <c r="M22" s="667"/>
      <c r="N22" s="56"/>
      <c r="P22" s="664" t="str">
        <f>+IF(P21=0,"",IF(P18&lt;P21,"エラー !：④の内数である⑤の量が④を超えています",""))</f>
        <v/>
      </c>
      <c r="Q22" s="664"/>
      <c r="R22" s="664"/>
      <c r="S22" s="664"/>
      <c r="T22" s="664"/>
      <c r="U22" s="664"/>
      <c r="V22" s="664"/>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700" t="s">
        <v>199</v>
      </c>
      <c r="C23" s="701"/>
      <c r="D23" s="708" t="s">
        <v>445</v>
      </c>
      <c r="E23" s="708"/>
      <c r="F23" s="708"/>
      <c r="G23" s="701"/>
      <c r="H23" s="700" t="s">
        <v>446</v>
      </c>
      <c r="I23" s="708"/>
      <c r="J23" s="701"/>
      <c r="K23" s="56"/>
      <c r="L23" s="53"/>
      <c r="M23" s="667"/>
      <c r="N23" s="56"/>
      <c r="O23" s="48"/>
      <c r="P23" s="51" t="s">
        <v>88</v>
      </c>
      <c r="Q23" s="669" t="s">
        <v>32</v>
      </c>
      <c r="R23" s="669"/>
      <c r="S23" s="669"/>
      <c r="T23" s="670"/>
      <c r="U23" s="711"/>
      <c r="V23" s="712"/>
      <c r="W23" s="712"/>
      <c r="X23" s="712"/>
      <c r="AC23" s="53"/>
      <c r="AD23" s="53"/>
      <c r="AE23"/>
      <c r="AF23"/>
      <c r="AG23"/>
      <c r="AH23"/>
      <c r="AI23" s="258"/>
      <c r="AJ23"/>
      <c r="AK23" s="53"/>
      <c r="AL23" s="53"/>
      <c r="AM23" s="53"/>
      <c r="AN23" s="151"/>
      <c r="AP23" s="53"/>
      <c r="AR23" s="49"/>
      <c r="AS23" s="136" t="s">
        <v>190</v>
      </c>
      <c r="AT23" s="651" t="s">
        <v>191</v>
      </c>
      <c r="AU23" s="651"/>
      <c r="AV23" s="652"/>
      <c r="AW23" s="413"/>
    </row>
    <row r="24" spans="2:49" ht="27" customHeight="1" thickBot="1" x14ac:dyDescent="0.2">
      <c r="B24" s="702" t="s">
        <v>200</v>
      </c>
      <c r="C24" s="703"/>
      <c r="D24" s="704">
        <v>0</v>
      </c>
      <c r="E24" s="704"/>
      <c r="F24" s="704"/>
      <c r="G24" s="195" t="s">
        <v>198</v>
      </c>
      <c r="H24" s="671">
        <f>+F12</f>
        <v>0</v>
      </c>
      <c r="I24" s="672"/>
      <c r="J24" s="195" t="s">
        <v>198</v>
      </c>
      <c r="K24" s="56"/>
      <c r="L24" s="53"/>
      <c r="M24" s="668"/>
      <c r="P24" s="647"/>
      <c r="Q24" s="726"/>
      <c r="R24" s="726"/>
      <c r="S24" s="726"/>
      <c r="T24" s="44" t="s">
        <v>13</v>
      </c>
      <c r="U24"/>
      <c r="V24"/>
      <c r="W24"/>
      <c r="X24"/>
      <c r="AC24" s="53"/>
      <c r="AD24" s="53"/>
      <c r="AE24"/>
      <c r="AF24"/>
      <c r="AG24"/>
      <c r="AH24"/>
      <c r="AI24" s="258"/>
      <c r="AJ24"/>
      <c r="AK24" s="53"/>
      <c r="AL24" s="141"/>
      <c r="AM24" s="53"/>
      <c r="AN24" s="53"/>
      <c r="AQ24" s="56"/>
      <c r="AR24" s="146"/>
      <c r="AS24" s="673">
        <f>+ROUND(AU16,1)+ROUND(AA28,1)</f>
        <v>0</v>
      </c>
      <c r="AT24" s="674"/>
      <c r="AU24" s="674"/>
      <c r="AV24" s="52" t="s">
        <v>13</v>
      </c>
      <c r="AW24" s="413"/>
    </row>
    <row r="25" spans="2:49" ht="27" customHeight="1" thickBot="1" x14ac:dyDescent="0.2">
      <c r="B25" s="702" t="s">
        <v>201</v>
      </c>
      <c r="C25" s="703"/>
      <c r="D25" s="704">
        <v>0</v>
      </c>
      <c r="E25" s="704"/>
      <c r="F25" s="704"/>
      <c r="G25" s="195" t="s">
        <v>198</v>
      </c>
      <c r="H25" s="671">
        <f>+P12+AH9</f>
        <v>0</v>
      </c>
      <c r="I25" s="67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702" t="s">
        <v>202</v>
      </c>
      <c r="C26" s="703"/>
      <c r="D26" s="704">
        <v>0</v>
      </c>
      <c r="E26" s="704"/>
      <c r="F26" s="704"/>
      <c r="G26" s="195" t="s">
        <v>198</v>
      </c>
      <c r="H26" s="671">
        <f>+P21</f>
        <v>0</v>
      </c>
      <c r="I26" s="672"/>
      <c r="J26" s="195" t="s">
        <v>198</v>
      </c>
      <c r="K26" s="56"/>
      <c r="L26" s="144"/>
      <c r="M26" s="666" t="s">
        <v>35</v>
      </c>
      <c r="N26" s="48"/>
      <c r="O26" s="48"/>
      <c r="P26" s="247" t="s">
        <v>180</v>
      </c>
      <c r="Q26" s="669" t="s">
        <v>181</v>
      </c>
      <c r="R26" s="669"/>
      <c r="S26" s="669"/>
      <c r="T26" s="670"/>
      <c r="U26" s="48"/>
      <c r="V26" s="48"/>
      <c r="W26" s="48"/>
      <c r="X26" s="48"/>
      <c r="Y26" s="48"/>
      <c r="Z26" s="48"/>
      <c r="AA26" s="48"/>
      <c r="AB26" s="48"/>
      <c r="AC26" s="48"/>
      <c r="AD26" s="48"/>
      <c r="AE26" s="48"/>
      <c r="AF26" s="48"/>
      <c r="AG26" s="48"/>
      <c r="AH26" s="48"/>
      <c r="AI26" s="61"/>
      <c r="AJ26" s="48"/>
      <c r="AK26" s="49"/>
      <c r="AL26" s="136" t="s">
        <v>187</v>
      </c>
      <c r="AM26" s="651" t="s">
        <v>282</v>
      </c>
      <c r="AN26" s="651"/>
      <c r="AO26" s="651"/>
      <c r="AP26" s="652"/>
      <c r="AQ26" s="270"/>
      <c r="AR26" s="271"/>
      <c r="AS26" s="136" t="s">
        <v>192</v>
      </c>
      <c r="AT26" s="651" t="s">
        <v>430</v>
      </c>
      <c r="AU26" s="651"/>
      <c r="AV26" s="652"/>
      <c r="AW26" s="413"/>
    </row>
    <row r="27" spans="2:49" ht="27" customHeight="1" thickBot="1" x14ac:dyDescent="0.2">
      <c r="B27" s="702" t="s">
        <v>223</v>
      </c>
      <c r="C27" s="703"/>
      <c r="D27" s="704">
        <v>0</v>
      </c>
      <c r="E27" s="704"/>
      <c r="F27" s="704"/>
      <c r="G27" s="195" t="s">
        <v>198</v>
      </c>
      <c r="H27" s="671">
        <f>+Y21</f>
        <v>0</v>
      </c>
      <c r="I27" s="672"/>
      <c r="J27" s="195" t="s">
        <v>198</v>
      </c>
      <c r="M27" s="667"/>
      <c r="P27" s="676">
        <f>+R30+ROUND(R33,1)</f>
        <v>0</v>
      </c>
      <c r="Q27" s="691"/>
      <c r="R27" s="691"/>
      <c r="S27" s="691"/>
      <c r="T27" s="44" t="s">
        <v>38</v>
      </c>
      <c r="U27" s="64"/>
      <c r="V27" s="64"/>
      <c r="Y27" s="62" t="s">
        <v>39</v>
      </c>
      <c r="Z27" s="65"/>
      <c r="AH27" s="53"/>
      <c r="AI27" s="53"/>
      <c r="AJ27" s="53"/>
      <c r="AK27" s="53"/>
      <c r="AL27" s="673">
        <f>+AH18+P27</f>
        <v>0</v>
      </c>
      <c r="AM27" s="674"/>
      <c r="AN27" s="674"/>
      <c r="AO27" s="674"/>
      <c r="AP27" s="52" t="s">
        <v>13</v>
      </c>
      <c r="AQ27" s="268"/>
      <c r="AR27" s="128"/>
      <c r="AS27" s="660"/>
      <c r="AT27" s="661"/>
      <c r="AU27" s="661"/>
      <c r="AV27" s="52" t="s">
        <v>13</v>
      </c>
      <c r="AW27" s="413"/>
    </row>
    <row r="28" spans="2:49" ht="27" customHeight="1" thickTop="1" thickBot="1" x14ac:dyDescent="0.2">
      <c r="B28" s="724" t="s">
        <v>332</v>
      </c>
      <c r="C28" s="725"/>
      <c r="D28" s="704">
        <v>0</v>
      </c>
      <c r="E28" s="704"/>
      <c r="F28" s="704"/>
      <c r="G28" s="195" t="s">
        <v>198</v>
      </c>
      <c r="H28" s="671">
        <f>+P15+AH12</f>
        <v>0</v>
      </c>
      <c r="I28" s="672"/>
      <c r="J28" s="195" t="s">
        <v>198</v>
      </c>
      <c r="M28" s="667"/>
      <c r="P28" s="56"/>
      <c r="U28" s="53"/>
      <c r="V28" s="53"/>
      <c r="Y28" s="692" t="s">
        <v>175</v>
      </c>
      <c r="Z28" s="693"/>
      <c r="AA28" s="647"/>
      <c r="AB28" s="648"/>
      <c r="AC28" s="648"/>
      <c r="AD28" s="648"/>
      <c r="AE28" s="648"/>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702" t="s">
        <v>224</v>
      </c>
      <c r="C29" s="703"/>
      <c r="D29" s="704">
        <v>0</v>
      </c>
      <c r="E29" s="704"/>
      <c r="F29" s="704"/>
      <c r="G29" s="195" t="s">
        <v>198</v>
      </c>
      <c r="H29" s="671">
        <f>+AL27</f>
        <v>0</v>
      </c>
      <c r="I29" s="672"/>
      <c r="J29" s="195" t="s">
        <v>198</v>
      </c>
      <c r="M29" s="667"/>
      <c r="P29" s="56"/>
      <c r="Q29" s="144"/>
      <c r="R29" s="51" t="s">
        <v>183</v>
      </c>
      <c r="S29" s="669" t="s">
        <v>33</v>
      </c>
      <c r="T29" s="686"/>
      <c r="U29" s="686"/>
      <c r="V29" s="687"/>
      <c r="W29" s="48"/>
      <c r="X29" s="66"/>
      <c r="Y29" s="692" t="s">
        <v>258</v>
      </c>
      <c r="Z29" s="693"/>
      <c r="AA29" s="647"/>
      <c r="AB29" s="648"/>
      <c r="AC29" s="648"/>
      <c r="AD29" s="648"/>
      <c r="AE29" s="648"/>
      <c r="AF29" s="44" t="s">
        <v>13</v>
      </c>
      <c r="AH29" s="53"/>
      <c r="AI29" s="53"/>
      <c r="AJ29" s="53"/>
      <c r="AK29" s="53"/>
      <c r="AL29" s="136" t="s">
        <v>188</v>
      </c>
      <c r="AM29" s="651" t="s">
        <v>189</v>
      </c>
      <c r="AN29" s="651"/>
      <c r="AO29" s="651"/>
      <c r="AP29" s="652"/>
      <c r="AQ29" s="269"/>
      <c r="AR29" s="272"/>
      <c r="AS29" s="735" t="s">
        <v>193</v>
      </c>
      <c r="AT29" s="731" t="s">
        <v>431</v>
      </c>
      <c r="AU29" s="731"/>
      <c r="AV29" s="732"/>
      <c r="AW29" s="413"/>
    </row>
    <row r="30" spans="2:49" ht="27" customHeight="1" thickBot="1" x14ac:dyDescent="0.2">
      <c r="B30" s="702" t="s">
        <v>225</v>
      </c>
      <c r="C30" s="703"/>
      <c r="D30" s="704">
        <v>0</v>
      </c>
      <c r="E30" s="704"/>
      <c r="F30" s="704"/>
      <c r="G30" s="195" t="s">
        <v>198</v>
      </c>
      <c r="H30" s="671">
        <f>+AL30</f>
        <v>0</v>
      </c>
      <c r="I30" s="672"/>
      <c r="J30" s="195" t="s">
        <v>198</v>
      </c>
      <c r="M30" s="667"/>
      <c r="P30" s="56"/>
      <c r="R30" s="676">
        <f>+ROUND(AA28,1)+ROUND(AA29,1)+ROUND(AA30,1)</f>
        <v>0</v>
      </c>
      <c r="S30" s="691"/>
      <c r="T30" s="691"/>
      <c r="U30" s="691"/>
      <c r="V30" s="44" t="s">
        <v>16</v>
      </c>
      <c r="Y30" s="692" t="s">
        <v>186</v>
      </c>
      <c r="Z30" s="693"/>
      <c r="AA30" s="647"/>
      <c r="AB30" s="648"/>
      <c r="AC30" s="648"/>
      <c r="AD30" s="648"/>
      <c r="AE30" s="648"/>
      <c r="AF30" s="44" t="s">
        <v>13</v>
      </c>
      <c r="AL30" s="660"/>
      <c r="AM30" s="661"/>
      <c r="AN30" s="661"/>
      <c r="AO30" s="661"/>
      <c r="AP30" s="52" t="s">
        <v>13</v>
      </c>
      <c r="AS30" s="736"/>
      <c r="AT30" s="733"/>
      <c r="AU30" s="733"/>
      <c r="AV30" s="734"/>
      <c r="AW30" s="413"/>
    </row>
    <row r="31" spans="2:49" ht="27" customHeight="1" thickTop="1" thickBot="1" x14ac:dyDescent="0.2">
      <c r="B31" s="702" t="s">
        <v>226</v>
      </c>
      <c r="C31" s="703"/>
      <c r="D31" s="704">
        <v>0</v>
      </c>
      <c r="E31" s="704"/>
      <c r="F31" s="704"/>
      <c r="G31" s="195" t="s">
        <v>198</v>
      </c>
      <c r="H31" s="671">
        <f>+AS24</f>
        <v>0</v>
      </c>
      <c r="I31" s="672"/>
      <c r="J31" s="195" t="s">
        <v>198</v>
      </c>
      <c r="M31" s="667"/>
      <c r="P31" s="56"/>
      <c r="Y31"/>
      <c r="Z31"/>
      <c r="AA31" s="67" t="s">
        <v>90</v>
      </c>
      <c r="AK31" s="128"/>
      <c r="AL31" s="675" t="str">
        <f>+IF(AL30=0,"",IF(AL27&lt;AL30,"エラー !：⑩の内数である⑪の量が⑩を超えています",""))</f>
        <v/>
      </c>
      <c r="AM31" s="675"/>
      <c r="AN31" s="675"/>
      <c r="AO31" s="675"/>
      <c r="AP31" s="675"/>
      <c r="AQ31" s="675"/>
      <c r="AR31" s="41"/>
      <c r="AS31" s="737"/>
      <c r="AT31" s="738"/>
      <c r="AU31" s="738"/>
      <c r="AV31" s="163" t="s">
        <v>13</v>
      </c>
      <c r="AW31" s="413"/>
    </row>
    <row r="32" spans="2:49" ht="27" customHeight="1" thickTop="1" thickBot="1" x14ac:dyDescent="0.2">
      <c r="B32" s="702" t="s">
        <v>428</v>
      </c>
      <c r="C32" s="703"/>
      <c r="D32" s="704">
        <v>0</v>
      </c>
      <c r="E32" s="704"/>
      <c r="F32" s="704"/>
      <c r="G32" s="195" t="s">
        <v>198</v>
      </c>
      <c r="H32" s="671">
        <f>+AS27</f>
        <v>0</v>
      </c>
      <c r="I32" s="672"/>
      <c r="J32" s="195" t="s">
        <v>198</v>
      </c>
      <c r="M32" s="667"/>
      <c r="P32" s="56"/>
      <c r="Q32" s="144"/>
      <c r="R32" s="51" t="s">
        <v>185</v>
      </c>
      <c r="S32" s="669" t="s">
        <v>37</v>
      </c>
      <c r="T32" s="686"/>
      <c r="U32" s="686"/>
      <c r="V32" s="687"/>
      <c r="W32" s="53"/>
      <c r="X32" s="53"/>
      <c r="Y32"/>
      <c r="Z32"/>
      <c r="AA32" s="680" t="s">
        <v>330</v>
      </c>
      <c r="AB32" s="681"/>
      <c r="AC32" s="681"/>
      <c r="AD32" s="681"/>
      <c r="AE32" s="681"/>
      <c r="AF32" s="681" t="s">
        <v>194</v>
      </c>
      <c r="AG32" s="681"/>
      <c r="AH32" s="681"/>
      <c r="AI32" s="681"/>
      <c r="AJ32" s="681"/>
      <c r="AK32" s="681"/>
      <c r="AL32" s="681" t="s">
        <v>195</v>
      </c>
      <c r="AM32" s="681"/>
      <c r="AN32" s="681"/>
      <c r="AO32" s="688"/>
      <c r="AP32" s="189"/>
      <c r="AS32" s="411" t="str">
        <f>+IF(AS31=0,"",IF(AL27&lt;(AS24+AS27+AS31),"エラー !：⑩の内数である（⑫+⑬＋⑭）の量が⑩を超えています",""))</f>
        <v/>
      </c>
      <c r="AT32" s="409"/>
      <c r="AU32" s="409"/>
      <c r="AV32" s="409"/>
      <c r="AW32" s="413"/>
    </row>
    <row r="33" spans="2:62" ht="27" customHeight="1" thickBot="1" x14ac:dyDescent="0.2">
      <c r="B33" s="722" t="s">
        <v>429</v>
      </c>
      <c r="C33" s="723"/>
      <c r="D33" s="713">
        <v>0</v>
      </c>
      <c r="E33" s="714"/>
      <c r="F33" s="714"/>
      <c r="G33" s="196" t="s">
        <v>198</v>
      </c>
      <c r="H33" s="715">
        <f>+AS31</f>
        <v>0</v>
      </c>
      <c r="I33" s="716"/>
      <c r="J33" s="196" t="s">
        <v>198</v>
      </c>
      <c r="M33" s="668"/>
      <c r="R33" s="647"/>
      <c r="S33" s="648"/>
      <c r="T33" s="648"/>
      <c r="U33" s="648"/>
      <c r="V33" s="44" t="s">
        <v>38</v>
      </c>
      <c r="W33" s="53"/>
      <c r="X33" s="53"/>
      <c r="Y33"/>
      <c r="Z33"/>
      <c r="AA33" s="682"/>
      <c r="AB33" s="683"/>
      <c r="AC33" s="683"/>
      <c r="AD33" s="683"/>
      <c r="AE33" s="683"/>
      <c r="AF33" s="683"/>
      <c r="AG33" s="683"/>
      <c r="AH33" s="683"/>
      <c r="AI33" s="683"/>
      <c r="AJ33" s="683"/>
      <c r="AK33" s="683"/>
      <c r="AL33" s="683"/>
      <c r="AM33" s="683"/>
      <c r="AN33" s="683"/>
      <c r="AO33" s="689"/>
      <c r="AP33" s="189"/>
      <c r="AW33" s="413"/>
    </row>
    <row r="34" spans="2:62" ht="24" customHeight="1" x14ac:dyDescent="0.15">
      <c r="C34" s="259" t="str">
        <f>+IF(D30=0,"",IF(D29&lt;D30,"エラー !：上の表は、⑩の内数である⑪の量が⑩を超えています",""))</f>
        <v/>
      </c>
      <c r="AA34" s="684"/>
      <c r="AB34" s="685"/>
      <c r="AC34" s="685"/>
      <c r="AD34" s="685"/>
      <c r="AE34" s="685"/>
      <c r="AF34" s="685"/>
      <c r="AG34" s="685"/>
      <c r="AH34" s="685"/>
      <c r="AI34" s="685"/>
      <c r="AJ34" s="685"/>
      <c r="AK34" s="685"/>
      <c r="AL34" s="685"/>
      <c r="AM34" s="685"/>
      <c r="AN34" s="685"/>
      <c r="AO34" s="69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印刷用表紙</vt:lpstr>
      <vt:lpstr>業種限定</vt:lpstr>
      <vt:lpstr>別紙</vt:lpstr>
      <vt:lpstr>ｲ.汚泥</vt:lpstr>
      <vt:lpstr>ｶ.廃ﾌﾟﾗ類</vt:lpstr>
      <vt:lpstr>ｷ.紙くず</vt:lpstr>
      <vt:lpstr>ｸ.木くず</vt:lpstr>
      <vt:lpstr>ｽ.金属くず</vt:lpstr>
      <vt:lpstr>ｾ.ｶﾞﾗｽ･ｺﾝｸﾘ･陶磁器くず</vt:lpstr>
      <vt:lpstr>ﾀ.がれき類</vt:lpstr>
      <vt:lpstr>ﾄ.混合廃棄物その他</vt:lpstr>
      <vt:lpstr>ｱ.燃え殻</vt:lpstr>
      <vt:lpstr>ｳ.廃油</vt:lpstr>
      <vt:lpstr>ｴ.廃酸</vt:lpstr>
      <vt:lpstr>ｵ.廃ｱﾙｶﾘ</vt:lpstr>
      <vt:lpstr>ｹ.繊維くず</vt:lpstr>
      <vt:lpstr>ｺ.動植物性残さ</vt:lpstr>
      <vt:lpstr>ｻ.動物系固形不要物</vt:lpstr>
      <vt:lpstr>ｼ.ｺﾞﾑくず</vt:lpstr>
      <vt:lpstr>ｿ.鉱さい</vt:lpstr>
      <vt:lpstr>ﾁ.動物のふん尿</vt:lpstr>
      <vt:lpstr>ﾂ.動物の死体</vt:lpstr>
      <vt:lpstr>ﾃ.ばいじん</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2024-06-26T02:24:07Z</dcterms:created>
  <dcterms:modified xsi:type="dcterms:W3CDTF">2024-06-26T02:27:01Z</dcterms:modified>
</cp:coreProperties>
</file>