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1" i="94"/>
  <c r="H26" i="94" s="1"/>
  <c r="AA44" i="94"/>
  <c r="K226" i="95" s="1"/>
  <c r="K202" i="98" s="1"/>
  <c r="H38" i="94"/>
  <c r="H37" i="94" s="1"/>
  <c r="O38" i="94"/>
  <c r="O37" i="94" s="1"/>
  <c r="O19" i="94" s="1"/>
  <c r="O12" i="94" s="1"/>
  <c r="AK27" i="82"/>
  <c r="X32" i="94"/>
  <c r="X31" i="94" s="1"/>
  <c r="X26" i="94" s="1"/>
  <c r="X18" i="82"/>
  <c r="O16" i="83"/>
  <c r="Y50" i="94" s="1"/>
  <c r="X21" i="83"/>
  <c r="AK27" i="83"/>
  <c r="O9" i="94"/>
  <c r="O55" i="94" s="1"/>
  <c r="O14" i="94"/>
  <c r="H27" i="94"/>
  <c r="X27" i="94"/>
  <c r="X21" i="78"/>
  <c r="O16" i="79"/>
  <c r="R50" i="94" s="1"/>
  <c r="X21" i="89"/>
  <c r="F12" i="83"/>
  <c r="O10" i="94"/>
  <c r="O15"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6" i="94"/>
  <c r="O11" i="94"/>
  <c r="O13" i="94"/>
  <c r="O17"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<sst xmlns="http://schemas.openxmlformats.org/spreadsheetml/2006/main" count="3171" uniqueCount="460">
  <si>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</si>
  <si>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</si>
  <si>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</si>
  <si>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</si>
  <si>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</si>
  <si>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</si>
  <si>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</si>
  <si>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</si>
  <si>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</si>
  <si>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</si>
  <si>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</si>
  <si>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</si>
  <si>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</si>
  <si>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</si>
  <si>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</si>
  <si>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</si>
  <si>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</si>
  <si>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</si>
  <si>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</si>
  <si>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</si>
  <si>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</si>
  <si>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</si>
  <si>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</si>
  <si>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</si>
  <si>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</si>
  <si>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</si>
  <si>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</si>
  <si>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</si>
  <si>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</si>
  <si>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</si>
  <si>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</si>
  <si>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</si>
  <si>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</si>
  <si>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</si>
  <si>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</si>
  <si>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</si>
  <si>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</si>
  <si>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</si>
  <si>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</si>
  <si>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</si>
  <si>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</si>
  <si>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</si>
  <si>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</si>
  <si>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</si>
  <si>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</si>
  <si>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</si>
  <si>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</si>
  <si>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</si>
  <si>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</si>
  <si>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</si>
  <si>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</si>
  <si>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</si>
  <si>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</si>
  <si>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</si>
  <si>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</si>
  <si>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</si>
  <si>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</si>
  <si>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</si>
  <si>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</si>
  <si>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</si>
  <si>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</si>
  <si>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</si>
  <si>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</si>
  <si>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</si>
  <si>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</si>
  <si>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</si>
  <si>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</si>
  <si>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</si>
  <si>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</si>
  <si>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</si>
  <si>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</si>
  <si>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</si>
  <si>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</si>
  <si>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</si>
  <si>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</si>
  <si>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</si>
  <si>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</si>
  <si>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</si>
  <si>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</si>
  <si>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</si>
  <si>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</si>
  <si>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</si>
  <si>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</si>
  <si>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</si>
  <si>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</si>
  <si>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</si>
  <si>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</si>
  <si>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</si>
  <si>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</si>
  <si>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</si>
  <si>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</si>
  <si>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</si>
  <si>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</si>
  <si>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</si>
  <si>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</si>
  <si>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</si>
  <si>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</si>
  <si>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</si>
  <si>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</si>
  <si>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</si>
  <si>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</si>
  <si>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</si>
  <si>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</si>
  <si>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</si>
  <si>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</si>
  <si>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</si>
  <si>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</si>
  <si>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</si>
  <si>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</si>
  <si>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</si>
  <si>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</si>
  <si>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</si>
  <si>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</si>
  <si>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</si>
  <si>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</si>
  <si>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</si>
  <si>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</si>
  <si>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</si>
  <si>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</si>
  <si>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</si>
  <si>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</si>
  <si>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</si>
  <si>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</si>
  <si>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</si>
  <si>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</si>
  <si>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</si>
  <si>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</si>
  <si>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</si>
  <si>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</si>
  <si>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</si>
  <si>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</si>
  <si>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</si>
  <si>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</si>
  <si>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</si>
  <si>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</si>
  <si>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</si>
  <si>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</si>
  <si>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</si>
  <si>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</si>
  <si>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</si>
  <si>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</si>
  <si>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</si>
  <si>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</si>
  <si>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</si>
  <si>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</si>
  <si>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</si>
  <si>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</si>
  <si>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</si>
  <si>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</si>
  <si>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</si>
  <si>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</si>
  <si>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</si>
  <si>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</si>
  <si>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</si>
  <si>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</si>
  <si>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</si>
  <si>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</si>
  <si>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</si>
  <si>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</si>
  <si>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</si>
  <si>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</si>
  <si>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</si>
  <si>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</si>
  <si>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</si>
  <si>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</si>
  <si>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</si>
  <si>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</si>
  <si>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</si>
  <si>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</si>
  <si>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</si>
  <si>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</si>
  <si>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</si>
  <si>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</si>
  <si>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</si>
  <si>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</si>
  <si>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</si>
  <si>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</si>
  <si>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</si>
  <si>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</si>
  <si>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</si>
  <si>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</si>
  <si>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</si>
  <si>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</si>
  <si>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</si>
  <si>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</si>
  <si>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</si>
  <si>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</si>
  <si>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</si>
  <si>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</si>
  <si>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</si>
  <si>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</si>
  <si>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</si>
  <si>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</si>
  <si>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</si>
  <si>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</si>
  <si>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</si>
  <si>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</si>
  <si>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</si>
  <si>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</si>
  <si>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</si>
  <si>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</si>
  <si>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</si>
  <si>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</si>
  <si>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</si>
  <si>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</si>
  <si>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</si>
  <si>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</si>
  <si>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</si>
  <si>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</si>
  <si>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</si>
  <si>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</si>
  <si>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</si>
  <si>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</si>
  <si>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</si>
  <si>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</si>
  <si>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</si>
  <si>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</si>
  <si>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</si>
  <si>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</si>
  <si>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</si>
  <si>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</si>
  <si>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</si>
  <si>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</si>
  <si>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</si>
  <si>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</si>
  <si>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</si>
  <si>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</si>
  <si>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</si>
  <si>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</si>
  <si>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</si>
  <si>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</si>
  <si>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</si>
  <si>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</si>
  <si>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</si>
  <si>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</si>
  <si>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</si>
  <si>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</si>
  <si>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</si>
  <si>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</si>
  <si>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</si>
  <si>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</si>
  <si>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</si>
  <si>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</si>
  <si>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</si>
  <si>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</si>
  <si>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</si>
  <si>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</si>
  <si>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</si>
  <si>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</si>
  <si>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</si>
  <si>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</si>
  <si>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</si>
  <si>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</si>
  <si>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</si>
  <si>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</si>
  <si>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</si>
  <si>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</si>
  <si>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</si>
  <si>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</si>
  <si>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</si>
  <si>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</si>
  <si>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</si>
  <si>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</si>
  <si>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</si>
  <si>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</si>
  <si>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</si>
  <si>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</si>
  <si>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</si>
  <si>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</si>
  <si>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</si>
  <si>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</si>
  <si>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</si>
  <si>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</si>
  <si>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</si>
  <si>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</si>
  <si>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</si>
  <si>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</si>
  <si>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</si>
  <si>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</si>
  <si>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</si>
  <si>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</si>
  <si>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</si>
  <si>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</si>
  <si>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</si>
  <si>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</si>
  <si>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</si>
  <si>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</si>
  <si>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</si>
  <si>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</si>
  <si>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</si>
  <si>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</si>
  <si>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</si>
  <si>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</si>
  <si>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</si>
  <si>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</si>
  <si>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</si>
  <si>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</si>
  <si>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</si>
  <si>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</si>
  <si>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</si>
  <si>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</si>
  <si>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</si>
  <si>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</si>
  <si>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</si>
  <si>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</si>
  <si>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</si>
  <si>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</si>
  <si>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</si>
  <si>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</si>
  <si>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</si>
  <si>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</si>
  <si>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</si>
  <si>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</si>
  <si>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</si>
  <si>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</si>
  <si>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</si>
  <si>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</si>
  <si>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</si>
  <si>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</si>
  <si>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</si>
  <si>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</si>
  <si>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</si>
  <si>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</si>
  <si>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</si>
  <si>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</si>
  <si>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</si>
  <si>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</si>
  <si>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</si>
  <si>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</si>
  <si>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</si>
  <si>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</si>
  <si>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</si>
  <si>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</si>
  <si>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</si>
  <si>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</si>
  <si>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</si>
  <si>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</si>
  <si>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</si>
  <si>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</si>
  <si>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</si>
  <si>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</si>
  <si>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</si>
  <si>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</si>
  <si>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</si>
  <si>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</si>
  <si>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</si>
  <si>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</si>
  <si>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</si>
  <si>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</si>
  <si>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</si>
  <si>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</si>
  <si>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</si>
  <si>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</si>
  <si>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</si>
  <si>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</si>
  <si>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</si>
  <si>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</si>
  <si>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</si>
  <si>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</si>
  <si>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</si>
  <si>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</si>
  <si>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</si>
  <si>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</si>
  <si>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</si>
  <si>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</si>
  <si>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</si>
  <si>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</si>
  <si>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</si>
  <si>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</si>
  <si>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</si>
  <si>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</si>
  <si>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</si>
  <si>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</si>
  <si>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</si>
  <si>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</si>
  <si>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</si>
  <si>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</si>
  <si>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</si>
  <si>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</si>
  <si>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</si>
  <si>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</si>
  <si>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</si>
  <si>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</si>
  <si>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</si>
  <si>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</si>
  <si>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</si>
  <si>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</si>
  <si>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</si>
  <si>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</si>
  <si>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</si>
  <si>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</si>
  <si>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</si>
  <si>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</si>
  <si>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</si>
  <si>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</si>
  <si>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</si>
  <si>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</si>
  <si>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</si>
  <si>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</si>
  <si>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</si>
  <si>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</si>
  <si>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</si>
  <si>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</si>
  <si>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</si>
  <si>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</si>
  <si>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</si>
  <si>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</si>
  <si>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</si>
  <si>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</si>
  <si>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</si>
  <si>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</si>
  <si>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</si>
  <si>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</si>
  <si>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</si>
  <si>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</si>
  <si>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</si>
  <si>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</si>
  <si>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</si>
  <si>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</si>
  <si>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</si>
  <si>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</si>
  <si>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</si>
  <si>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</si>
  <si>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</si>
  <si>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</si>
  <si>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</si>
  <si>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</si>
  <si>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</si>
  <si>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</si>
  <si>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</si>
  <si>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</si>
  <si>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</si>
  <si>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</si>
  <si>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</si>
  <si>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</si>
  <si>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</si>
  <si>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</si>
  <si>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</si>
  <si>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</si>
  <si>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</si>
  <si>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</si>
  <si>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</si>
  <si>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</si>
  <si>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</si>
  <si>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</si>
  <si>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横浜市保土ヶ谷区上菅田町1648番地</t>
    <phoneticPr fontId="3"/>
  </si>
  <si>
    <t>株式会社袋内興業　代表取締役　小野 博</t>
    <phoneticPr fontId="3"/>
  </si>
  <si>
    <t>株式会社袋内興業</t>
    <phoneticPr fontId="3"/>
  </si>
  <si>
    <t>神奈川県横浜市保土ヶ谷区上菅田町1648</t>
    <phoneticPr fontId="3"/>
  </si>
  <si>
    <t>045-383-0234</t>
    <phoneticPr fontId="3"/>
  </si>
  <si>
    <t>横浜市長</t>
    <phoneticPr fontId="3"/>
  </si>
  <si>
    <t>Ｄ－建設業</t>
    <phoneticPr fontId="3"/>
  </si>
  <si>
    <t>総合工事業</t>
    <phoneticPr fontId="3"/>
  </si>
  <si>
    <t>木くず　→　破砕・選別　→　燃料ﾁｯﾌﾟ等
廃ﾌﾟﾗ　→　破砕・選別　→　固形燃料化等
紙くず　→　破砕・選別　→　再生原料
金属くず　→　破砕・選別　→　再生原料
がれき類　→　破砕・選別　→　再生砕石
混合　→　破砕・選別　→　再生原料、一部埋立
ｶﾞﾗｽ・ｺﾝｸﾘｰﾄ・陶磁器くず　→　破砕　→　再生原料</t>
    <phoneticPr fontId="3"/>
  </si>
  <si>
    <t>社長　→　解体工事部長　→　各工事担当　→　産廃担当事務</t>
    <phoneticPr fontId="3"/>
  </si>
  <si>
    <t>各事業所（解体工事作業所）での分別の徹底</t>
    <phoneticPr fontId="3"/>
  </si>
  <si>
    <t>再資源化率を向上させる為に更なる分別の徹底</t>
    <phoneticPr fontId="3"/>
  </si>
  <si>
    <t>木屑・瓦礫・廃石膏ボード・ガラス陶磁器類の解体現場内手選別の徹底</t>
    <phoneticPr fontId="3"/>
  </si>
  <si>
    <t>委託先の許可内容、実績内容、財務内容の事前調査</t>
    <phoneticPr fontId="3"/>
  </si>
  <si>
    <t>委託先の許可内容、実績内容、財務内容の事前調査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</si>
</sst>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D25" zoomScale="93" zoomScaleNormal="115" zoomScaleSheetLayoutView="93" workbookViewId="0">
      <selection activeCell="F48" sqref="F48:O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v>45449</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450</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449</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447</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2887</v>
      </c>
      <c r="Q49" s="598"/>
      <c r="R49" s="598"/>
      <c r="S49" s="598"/>
      <c r="T49" s="598"/>
      <c r="U49" s="599"/>
    </row>
    <row r="50" spans="3:23" ht="26.25" customHeight="1" x14ac:dyDescent="0.15">
      <c r="C50" s="570" t="s">
        <v>11</v>
      </c>
      <c r="D50" s="571"/>
      <c r="E50" s="572"/>
      <c r="F50" s="581" t="s">
        <v>448</v>
      </c>
      <c r="G50" s="582"/>
      <c r="H50" s="582"/>
      <c r="I50" s="582"/>
      <c r="J50" s="582"/>
      <c r="K50" s="582"/>
      <c r="L50" s="582"/>
      <c r="M50" s="582"/>
      <c r="N50" s="341" t="s">
        <v>172</v>
      </c>
      <c r="O50" s="449"/>
      <c r="P50" s="450"/>
      <c r="Q50" s="585"/>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451</v>
      </c>
      <c r="G54" s="496"/>
      <c r="H54" s="496"/>
      <c r="I54" s="496"/>
      <c r="J54" s="496"/>
      <c r="K54" s="496"/>
      <c r="L54" s="32" t="s">
        <v>48</v>
      </c>
      <c r="M54" s="32"/>
      <c r="N54" s="502" t="s">
        <v>452</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478</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70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453</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454</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7</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8538.1999999999989</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455</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7</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8341</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456</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457</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457</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8538.1999999999989</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2844.2</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t="str">
        <f>+別紙!AA16</f>
        <v>0</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458</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8341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2760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8341</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459</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株式会社袋内興業</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330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337.3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330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330</v>
      </c>
      <c r="P27" s="700"/>
      <c r="Q27" s="700"/>
      <c r="R27" s="700"/>
      <c r="S27" s="49" t="s">
        <v>38</v>
      </c>
      <c r="T27" s="70"/>
      <c r="U27" s="70"/>
      <c r="X27" s="68" t="s">
        <v>39</v>
      </c>
      <c r="Y27" s="71"/>
      <c r="AG27" s="58"/>
      <c r="AH27" s="58"/>
      <c r="AI27" s="58"/>
      <c r="AJ27" s="58"/>
      <c r="AK27" s="742">
        <f>+AG18+O27</f>
        <v>330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330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337.3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97.6</v>
      </c>
      <c r="G30" s="712"/>
      <c r="H30" s="214" t="s">
        <v>198</v>
      </c>
      <c r="L30" s="709"/>
      <c r="O30" s="61"/>
      <c r="Q30" s="699">
        <f>+ROUND(Z28,1)+ROUND(Z29,1)+ROUND(Z30,1)</f>
        <v>330</v>
      </c>
      <c r="R30" s="700"/>
      <c r="S30" s="700"/>
      <c r="T30" s="700"/>
      <c r="U30" s="49" t="s">
        <v>16</v>
      </c>
      <c r="X30" s="697" t="s">
        <v>186</v>
      </c>
      <c r="Y30" s="698"/>
      <c r="Z30" s="690"/>
      <c r="AA30" s="691"/>
      <c r="AB30" s="691"/>
      <c r="AC30" s="691"/>
      <c r="AD30" s="691"/>
      <c r="AE30" s="49" t="s">
        <v>13</v>
      </c>
      <c r="AK30" s="651">
        <v>100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1700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1702.7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1700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1700</v>
      </c>
      <c r="P27" s="700"/>
      <c r="Q27" s="700"/>
      <c r="R27" s="700"/>
      <c r="S27" s="49" t="s">
        <v>38</v>
      </c>
      <c r="T27" s="70"/>
      <c r="U27" s="70"/>
      <c r="X27" s="68" t="s">
        <v>39</v>
      </c>
      <c r="Y27" s="71"/>
      <c r="AG27" s="58"/>
      <c r="AH27" s="58"/>
      <c r="AI27" s="58"/>
      <c r="AJ27" s="58"/>
      <c r="AK27" s="742">
        <f>+AG18+O27</f>
        <v>1700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1700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1702.7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1178.2</v>
      </c>
      <c r="G30" s="712"/>
      <c r="H30" s="214" t="s">
        <v>198</v>
      </c>
      <c r="L30" s="709"/>
      <c r="O30" s="61"/>
      <c r="Q30" s="699">
        <f>+ROUND(Z28,1)+ROUND(Z29,1)+ROUND(Z30,1)</f>
        <v>1700</v>
      </c>
      <c r="R30" s="700"/>
      <c r="S30" s="700"/>
      <c r="T30" s="700"/>
      <c r="U30" s="49" t="s">
        <v>16</v>
      </c>
      <c r="X30" s="697" t="s">
        <v>186</v>
      </c>
      <c r="Y30" s="698"/>
      <c r="Z30" s="690"/>
      <c r="AA30" s="691"/>
      <c r="AB30" s="691"/>
      <c r="AC30" s="691"/>
      <c r="AD30" s="691"/>
      <c r="AE30" s="49" t="s">
        <v>13</v>
      </c>
      <c r="AK30" s="651">
        <v>1100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v>
      </c>
      <c r="P27" s="700"/>
      <c r="Q27" s="700"/>
      <c r="R27" s="700"/>
      <c r="S27" s="49" t="s">
        <v>38</v>
      </c>
      <c r="T27" s="70"/>
      <c r="U27" s="70"/>
      <c r="X27" s="68" t="s">
        <v>39</v>
      </c>
      <c r="Y27" s="71"/>
      <c r="AG27" s="58"/>
      <c r="AH27" s="58"/>
      <c r="AI27" s="58"/>
      <c r="AJ27" s="58"/>
      <c r="AK27" s="742">
        <f>+AG18+O27</f>
        <v>11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10.4</v>
      </c>
      <c r="G30" s="712"/>
      <c r="H30" s="214" t="s">
        <v>198</v>
      </c>
      <c r="L30" s="709"/>
      <c r="O30" s="61"/>
      <c r="Q30" s="699">
        <f>+ROUND(Z28,1)+ROUND(Z29,1)+ROUND(Z30,1)</f>
        <v>11</v>
      </c>
      <c r="R30" s="700"/>
      <c r="S30" s="700"/>
      <c r="T30" s="700"/>
      <c r="U30" s="49" t="s">
        <v>16</v>
      </c>
      <c r="X30" s="697" t="s">
        <v>186</v>
      </c>
      <c r="Y30" s="698"/>
      <c r="Z30" s="690"/>
      <c r="AA30" s="691"/>
      <c r="AB30" s="691"/>
      <c r="AC30" s="691"/>
      <c r="AD30" s="691"/>
      <c r="AE30" s="49" t="s">
        <v>13</v>
      </c>
      <c r="AK30" s="651">
        <v>9</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v>
      </c>
      <c r="P27" s="700"/>
      <c r="Q27" s="700"/>
      <c r="R27" s="700"/>
      <c r="S27" s="49" t="s">
        <v>38</v>
      </c>
      <c r="T27" s="70"/>
      <c r="U27" s="70"/>
      <c r="X27" s="68" t="s">
        <v>39</v>
      </c>
      <c r="Y27" s="71"/>
      <c r="AG27" s="58"/>
      <c r="AH27" s="58"/>
      <c r="AI27" s="58"/>
      <c r="AJ27" s="58"/>
      <c r="AK27" s="742">
        <f>+AG18+O27</f>
        <v>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230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234.2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230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230</v>
      </c>
      <c r="P27" s="700"/>
      <c r="Q27" s="700"/>
      <c r="R27" s="700"/>
      <c r="S27" s="49" t="s">
        <v>38</v>
      </c>
      <c r="T27" s="70"/>
      <c r="U27" s="70"/>
      <c r="X27" s="68" t="s">
        <v>39</v>
      </c>
      <c r="Y27" s="71"/>
      <c r="AG27" s="58"/>
      <c r="AH27" s="58"/>
      <c r="AI27" s="58"/>
      <c r="AJ27" s="58"/>
      <c r="AK27" s="742">
        <f>+AG18+O27</f>
        <v>230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230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234.2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40.6</v>
      </c>
      <c r="G30" s="712"/>
      <c r="H30" s="214" t="s">
        <v>198</v>
      </c>
      <c r="L30" s="709"/>
      <c r="O30" s="61"/>
      <c r="Q30" s="699">
        <f>+ROUND(Z28,1)+ROUND(Z29,1)+ROUND(Z30,1)</f>
        <v>230</v>
      </c>
      <c r="R30" s="700"/>
      <c r="S30" s="700"/>
      <c r="T30" s="700"/>
      <c r="U30" s="49" t="s">
        <v>16</v>
      </c>
      <c r="X30" s="697" t="s">
        <v>186</v>
      </c>
      <c r="Y30" s="698"/>
      <c r="Z30" s="690"/>
      <c r="AA30" s="691"/>
      <c r="AB30" s="691"/>
      <c r="AC30" s="691"/>
      <c r="AD30" s="691"/>
      <c r="AE30" s="49" t="s">
        <v>13</v>
      </c>
      <c r="AK30" s="651">
        <v>40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6174.9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6000</v>
      </c>
      <c r="P27" s="700"/>
      <c r="Q27" s="700"/>
      <c r="R27" s="700"/>
      <c r="S27" s="49" t="s">
        <v>38</v>
      </c>
      <c r="T27" s="70"/>
      <c r="U27" s="70"/>
      <c r="X27" s="68" t="s">
        <v>39</v>
      </c>
      <c r="Y27" s="71"/>
      <c r="AG27" s="58"/>
      <c r="AH27" s="58"/>
      <c r="AI27" s="58"/>
      <c r="AJ27" s="58"/>
      <c r="AK27" s="742">
        <f>+AG18+O27</f>
        <v>6000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6174.9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1506.3</v>
      </c>
      <c r="G30" s="712"/>
      <c r="H30" s="214" t="s">
        <v>198</v>
      </c>
      <c r="L30" s="709"/>
      <c r="O30" s="61"/>
      <c r="Q30" s="699">
        <f>+ROUND(Z28,1)+ROUND(Z29,1)+ROUND(Z30,1)</f>
        <v>6000</v>
      </c>
      <c r="R30" s="700"/>
      <c r="S30" s="700"/>
      <c r="T30" s="700"/>
      <c r="U30" s="49" t="s">
        <v>16</v>
      </c>
      <c r="X30" s="697" t="s">
        <v>186</v>
      </c>
      <c r="Y30" s="698"/>
      <c r="Z30" s="690"/>
      <c r="AA30" s="691"/>
      <c r="AB30" s="691"/>
      <c r="AC30" s="691"/>
      <c r="AD30" s="691"/>
      <c r="AE30" s="49" t="s">
        <v>13</v>
      </c>
      <c r="AK30" s="651">
        <v>1500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株式会社袋内興業</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20.100000000000001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v>
      </c>
      <c r="P27" s="700"/>
      <c r="Q27" s="700"/>
      <c r="R27" s="700"/>
      <c r="S27" s="49" t="s">
        <v>38</v>
      </c>
      <c r="T27" s="70"/>
      <c r="U27" s="70"/>
      <c r="X27" s="68" t="s">
        <v>39</v>
      </c>
      <c r="Y27" s="71"/>
      <c r="AG27" s="58"/>
      <c r="AH27" s="58"/>
      <c r="AI27" s="58"/>
      <c r="AJ27" s="58"/>
      <c r="AK27" s="742">
        <f>+AG18+O27</f>
        <v>20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20.100000000000001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11.1</v>
      </c>
      <c r="G30" s="712"/>
      <c r="H30" s="214" t="s">
        <v>198</v>
      </c>
      <c r="L30" s="709"/>
      <c r="O30" s="61"/>
      <c r="Q30" s="699">
        <f>+ROUND(Z28,1)+ROUND(Z29,1)+ROUND(Z30,1)</f>
        <v>20</v>
      </c>
      <c r="R30" s="700"/>
      <c r="S30" s="700"/>
      <c r="T30" s="700"/>
      <c r="U30" s="49" t="s">
        <v>16</v>
      </c>
      <c r="X30" s="697" t="s">
        <v>186</v>
      </c>
      <c r="Y30" s="698"/>
      <c r="Z30" s="690"/>
      <c r="AA30" s="691"/>
      <c r="AB30" s="691"/>
      <c r="AC30" s="691"/>
      <c r="AD30" s="691"/>
      <c r="AE30" s="49" t="s">
        <v>13</v>
      </c>
      <c r="AK30" s="651">
        <v>11</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株式会社袋内興業</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337.3</v>
      </c>
      <c r="M9" s="377">
        <f>IF(OR(ｷ.紙くず!F24&gt;0,ｷ.紙くず!F24&lt;0),ｷ.紙くず!F24,IF(M$19&gt;0,"0",0))</f>
        <v>0</v>
      </c>
      <c r="N9" s="377">
        <f>IF(OR(ｸ.木くず!F24&gt;0,ｸ.木くず!F24&lt;0),ｸ.木くず!F24,IF(N$19&gt;0,"0",0))</f>
        <v>1702.7</v>
      </c>
      <c r="O9" s="377">
        <f>IF(OR(ｹ.繊維くず!F24&gt;0,ｹ.繊維くず!F24&lt;0),ｹ.繊維くず!F24,IF(O$19&gt;0,"0",0))</f>
        <v>11</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58</v>
      </c>
      <c r="T9" s="377">
        <f>IF(OR(ｾ.ｶﾞﾗｽ･ｺﾝｸﾘ･陶磁器くず!F24&gt;0,ｾ.ｶﾞﾗｽ･ｺﾝｸﾘ･陶磁器くず!F24&lt;0),ｾ.ｶﾞﾗｽ･ｺﾝｸﾘ･陶磁器くず!F24,IF(T$19&gt;0,"0",0))</f>
        <v>234.2</v>
      </c>
      <c r="U9" s="377">
        <f>IF(OR(ｿ.鉱さい!F24&gt;0,ｿ.鉱さい!F24&lt;0),ｿ.鉱さい!F24,IF(U$19&gt;0,"0",0))</f>
        <v>0</v>
      </c>
      <c r="V9" s="377">
        <f>IF(OR(ﾀ.がれき類!F24&gt;0,ﾀ.がれき類!F24&lt;0),ﾀ.がれき類!F24,IF(V$19&gt;0,"0",0))</f>
        <v>6174.9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20.100000000000001</v>
      </c>
      <c r="AA9" s="379">
        <f>IF(SUM(G9:Z9)&gt;0,SUM(G9:Z9),IF(AA$19&gt;0,"0",0))</f>
        <v>8538.1999999999989</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337.3</v>
      </c>
      <c r="M14" s="383">
        <f>IF(OR(ｷ.紙くず!F29&gt;0,ｷ.紙くず!F29&lt;0),ｷ.紙くず!F29,IF(M$19&gt;0,"0",0))</f>
        <v>0</v>
      </c>
      <c r="N14" s="383">
        <f>IF(OR(ｸ.木くず!F29&gt;0,ｸ.木くず!F29&lt;0),ｸ.木くず!F29,IF(N$19&gt;0,"0",0))</f>
        <v>1702.7</v>
      </c>
      <c r="O14" s="383">
        <f>IF(OR(ｹ.繊維くず!F29&gt;0,ｹ.繊維くず!F29&lt;0),ｹ.繊維くず!F29,IF(O$19&gt;0,"0",0))</f>
        <v>11</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58</v>
      </c>
      <c r="T14" s="383">
        <f>IF(OR(ｾ.ｶﾞﾗｽ･ｺﾝｸﾘ･陶磁器くず!F29&gt;0,ｾ.ｶﾞﾗｽ･ｺﾝｸﾘ･陶磁器くず!F29&lt;0),ｾ.ｶﾞﾗｽ･ｺﾝｸﾘ･陶磁器くず!F29,IF(T$19&gt;0,"0",0))</f>
        <v>234.2</v>
      </c>
      <c r="U14" s="383">
        <f>IF(OR(ｿ.鉱さい!F29&gt;0,ｿ.鉱さい!F29&lt;0),ｿ.鉱さい!F29,IF(U$19&gt;0,"0",0))</f>
        <v>0</v>
      </c>
      <c r="V14" s="383">
        <f>IF(OR(ﾀ.がれき類!F29&gt;0,ﾀ.がれき類!F29&lt;0),ﾀ.がれき類!F29,IF(V$19&gt;0,"0",0))</f>
        <v>6174.9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20.100000000000001</v>
      </c>
      <c r="AA14" s="385">
        <f t="shared" si="0"/>
        <v>8538.1999999999989</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97.6</v>
      </c>
      <c r="M15" s="383">
        <f>IF(OR(ｷ.紙くず!F30&gt;0,ｷ.紙くず!F30&lt;0),ｷ.紙くず!F30,IF(M$19&gt;0,"0",0))</f>
        <v>0</v>
      </c>
      <c r="N15" s="383">
        <f>IF(OR(ｸ.木くず!F30&gt;0,ｸ.木くず!F30&lt;0),ｸ.木くず!F30,IF(N$19&gt;0,"0",0))</f>
        <v>1178.2</v>
      </c>
      <c r="O15" s="383">
        <f>IF(OR(ｹ.繊維くず!F30&gt;0,ｹ.繊維くず!F30&lt;0),ｹ.繊維くず!F30,IF(O$19&gt;0,"0",0))</f>
        <v>10.4</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40.6</v>
      </c>
      <c r="U15" s="383">
        <f>IF(OR(ｿ.鉱さい!F30&gt;0,ｿ.鉱さい!F30&lt;0),ｿ.鉱さい!F30,IF(U$19&gt;0,"0",0))</f>
        <v>0</v>
      </c>
      <c r="V15" s="383">
        <f>IF(OR(ﾀ.がれき類!F30&gt;0,ﾀ.がれき類!F30&lt;0),ﾀ.がれき類!F30,IF(V$19&gt;0,"0",0))</f>
        <v>1506.3</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11.1</v>
      </c>
      <c r="AA15" s="385">
        <f t="shared" si="0"/>
        <v>2844.2</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t="str">
        <f>IF(OR(ｸ.木くず!F31&gt;0,ｸ.木くず!F31&lt;0),ｸ.木くず!F31,IF(N$19&gt;0,"0",0))</f>
        <v>0</v>
      </c>
      <c r="O16" s="383" t="str">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330</v>
      </c>
      <c r="M19" s="389">
        <f t="shared" si="1"/>
        <v>0</v>
      </c>
      <c r="N19" s="389">
        <f t="shared" si="1"/>
        <v>1700</v>
      </c>
      <c r="O19" s="389">
        <f t="shared" si="1"/>
        <v>11</v>
      </c>
      <c r="P19" s="389">
        <f t="shared" si="1"/>
        <v>0</v>
      </c>
      <c r="Q19" s="389">
        <f t="shared" si="1"/>
        <v>0</v>
      </c>
      <c r="R19" s="389">
        <f t="shared" si="1"/>
        <v>0</v>
      </c>
      <c r="S19" s="389">
        <f t="shared" si="1"/>
        <v>50</v>
      </c>
      <c r="T19" s="389">
        <f t="shared" si="1"/>
        <v>230</v>
      </c>
      <c r="U19" s="389">
        <f t="shared" si="1"/>
        <v>0</v>
      </c>
      <c r="V19" s="389">
        <f t="shared" si="1"/>
        <v>6000</v>
      </c>
      <c r="W19" s="389">
        <f t="shared" si="1"/>
        <v>0</v>
      </c>
      <c r="X19" s="389">
        <f t="shared" si="1"/>
        <v>0</v>
      </c>
      <c r="Y19" s="389">
        <f t="shared" si="1"/>
        <v>0</v>
      </c>
      <c r="Z19" s="390">
        <f t="shared" si="1"/>
        <v>20</v>
      </c>
      <c r="AA19" s="391">
        <f t="shared" ref="AA19:AA25" si="2">SUM(G19:Z19)</f>
        <v>8341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330</v>
      </c>
      <c r="M37" s="424">
        <f t="shared" si="8"/>
        <v>0</v>
      </c>
      <c r="N37" s="424">
        <f t="shared" si="8"/>
        <v>1700</v>
      </c>
      <c r="O37" s="424">
        <f t="shared" si="8"/>
        <v>11</v>
      </c>
      <c r="P37" s="424">
        <f t="shared" si="8"/>
        <v>0</v>
      </c>
      <c r="Q37" s="424">
        <f t="shared" si="8"/>
        <v>0</v>
      </c>
      <c r="R37" s="424">
        <f t="shared" si="8"/>
        <v>0</v>
      </c>
      <c r="S37" s="424">
        <f t="shared" si="8"/>
        <v>50</v>
      </c>
      <c r="T37" s="424">
        <f t="shared" si="8"/>
        <v>230</v>
      </c>
      <c r="U37" s="424">
        <f t="shared" si="8"/>
        <v>0</v>
      </c>
      <c r="V37" s="424">
        <f t="shared" si="8"/>
        <v>6000</v>
      </c>
      <c r="W37" s="424">
        <f t="shared" si="8"/>
        <v>0</v>
      </c>
      <c r="X37" s="424">
        <f t="shared" si="8"/>
        <v>0</v>
      </c>
      <c r="Y37" s="424">
        <f t="shared" si="8"/>
        <v>0</v>
      </c>
      <c r="Z37" s="425">
        <f t="shared" si="8"/>
        <v>20</v>
      </c>
      <c r="AA37" s="426">
        <f t="shared" si="4"/>
        <v>8341</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330</v>
      </c>
      <c r="M38" s="415">
        <f t="shared" si="9"/>
        <v>0</v>
      </c>
      <c r="N38" s="415">
        <f t="shared" si="9"/>
        <v>1700</v>
      </c>
      <c r="O38" s="415">
        <f t="shared" si="9"/>
        <v>11</v>
      </c>
      <c r="P38" s="415">
        <f t="shared" si="9"/>
        <v>0</v>
      </c>
      <c r="Q38" s="415">
        <f t="shared" si="9"/>
        <v>0</v>
      </c>
      <c r="R38" s="415">
        <f t="shared" si="9"/>
        <v>0</v>
      </c>
      <c r="S38" s="415">
        <f t="shared" si="9"/>
        <v>50</v>
      </c>
      <c r="T38" s="415">
        <f t="shared" si="9"/>
        <v>230</v>
      </c>
      <c r="U38" s="415">
        <f t="shared" si="9"/>
        <v>0</v>
      </c>
      <c r="V38" s="415">
        <f t="shared" si="9"/>
        <v>6000</v>
      </c>
      <c r="W38" s="415">
        <f t="shared" si="9"/>
        <v>0</v>
      </c>
      <c r="X38" s="415">
        <f t="shared" si="9"/>
        <v>0</v>
      </c>
      <c r="Y38" s="415">
        <f t="shared" si="9"/>
        <v>0</v>
      </c>
      <c r="Z38" s="416">
        <f t="shared" si="9"/>
        <v>20</v>
      </c>
      <c r="AA38" s="417">
        <f t="shared" si="4"/>
        <v>8341</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330</v>
      </c>
      <c r="M39" s="418">
        <f>+ｷ.紙くず!$Z$28</f>
        <v>0</v>
      </c>
      <c r="N39" s="418">
        <f>+ｸ.木くず!$Z$28</f>
        <v>1700</v>
      </c>
      <c r="O39" s="418">
        <f>+ｹ.繊維くず!$Z$28</f>
        <v>11</v>
      </c>
      <c r="P39" s="418">
        <f>+ｺ.動植物性残さ!$Z$28</f>
        <v>0</v>
      </c>
      <c r="Q39" s="418">
        <f>+ｻ.動物系固形不要物!$Z$28</f>
        <v>0</v>
      </c>
      <c r="R39" s="418">
        <f>+ｼ.ｺﾞﾑくず!$Z$28</f>
        <v>0</v>
      </c>
      <c r="S39" s="418">
        <f>+ｽ.金属くず!$Z$28</f>
        <v>50</v>
      </c>
      <c r="T39" s="418">
        <f>+ｾ.ｶﾞﾗｽ･ｺﾝｸﾘ･陶磁器くず!$Z$28</f>
        <v>230</v>
      </c>
      <c r="U39" s="418">
        <f>+ｿ.鉱さい!$Z$28</f>
        <v>0</v>
      </c>
      <c r="V39" s="418">
        <f>+ﾀ.がれき類!$Z$28</f>
        <v>6000</v>
      </c>
      <c r="W39" s="418">
        <f>+ﾁ.動物のふん尿!$Z$28</f>
        <v>0</v>
      </c>
      <c r="X39" s="418">
        <f>+ﾂ.動物の死体!$Z$28</f>
        <v>0</v>
      </c>
      <c r="Y39" s="418">
        <f>+ﾃ.ばいじん!$Z$28</f>
        <v>0</v>
      </c>
      <c r="Z39" s="419">
        <f>+ﾄ.混合廃棄物その他!$Z$28</f>
        <v>20</v>
      </c>
      <c r="AA39" s="420">
        <f t="shared" si="4"/>
        <v>8341</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330</v>
      </c>
      <c r="M43" s="427">
        <f>+ｷ.紙くず!$AK$27</f>
        <v>0</v>
      </c>
      <c r="N43" s="427">
        <f>+ｸ.木くず!$AK$27</f>
        <v>1700</v>
      </c>
      <c r="O43" s="427">
        <f>+ｹ.繊維くず!$AK$27</f>
        <v>11</v>
      </c>
      <c r="P43" s="427">
        <f>+ｺ.動植物性残さ!$AK$27</f>
        <v>0</v>
      </c>
      <c r="Q43" s="427">
        <f>+ｻ.動物系固形不要物!$AK$27</f>
        <v>0</v>
      </c>
      <c r="R43" s="427">
        <f>+ｼ.ｺﾞﾑくず!$AK$27</f>
        <v>0</v>
      </c>
      <c r="S43" s="427">
        <f>+ｽ.金属くず!$AK$27</f>
        <v>50</v>
      </c>
      <c r="T43" s="427">
        <f>+ｾ.ｶﾞﾗｽ･ｺﾝｸﾘ･陶磁器くず!$AK$27</f>
        <v>230</v>
      </c>
      <c r="U43" s="427">
        <f>+ｿ.鉱さい!$AK$27</f>
        <v>0</v>
      </c>
      <c r="V43" s="427">
        <f>+ﾀ.がれき類!$AK$27</f>
        <v>6000</v>
      </c>
      <c r="W43" s="427">
        <f>+ﾁ.動物のふん尿!$AK$27</f>
        <v>0</v>
      </c>
      <c r="X43" s="427">
        <f>+ﾂ.動物の死体!$AK$27</f>
        <v>0</v>
      </c>
      <c r="Y43" s="427">
        <f>+ﾃ.ばいじん!$AK$27</f>
        <v>0</v>
      </c>
      <c r="Z43" s="428">
        <f>+ﾄ.混合廃棄物その他!$AK$27</f>
        <v>20</v>
      </c>
      <c r="AA43" s="429">
        <f t="shared" si="4"/>
        <v>8341</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100</v>
      </c>
      <c r="M44" s="430">
        <f>+ｷ.紙くず!$AK$30</f>
        <v>0</v>
      </c>
      <c r="N44" s="430">
        <f>+ｸ.木くず!$AK$30</f>
        <v>1100</v>
      </c>
      <c r="O44" s="430">
        <f>+ｹ.繊維くず!$AK$30</f>
        <v>9</v>
      </c>
      <c r="P44" s="430">
        <f>+ｺ.動植物性残さ!$AK$30</f>
        <v>0</v>
      </c>
      <c r="Q44" s="430">
        <f>+ｻ.動物系固形不要物!$AK$30</f>
        <v>0</v>
      </c>
      <c r="R44" s="430">
        <f>+ｼ.ｺﾞﾑくず!$AK$30</f>
        <v>0</v>
      </c>
      <c r="S44" s="430">
        <f>+ｽ.金属くず!$AK$30</f>
        <v>0</v>
      </c>
      <c r="T44" s="430">
        <f>+ｾ.ｶﾞﾗｽ･ｺﾝｸﾘ･陶磁器くず!$AK$30</f>
        <v>40</v>
      </c>
      <c r="U44" s="430">
        <f>+ｿ.鉱さい!$AK$30</f>
        <v>0</v>
      </c>
      <c r="V44" s="430">
        <f>+ﾀ.がれき類!$AK$30</f>
        <v>1500</v>
      </c>
      <c r="W44" s="430">
        <f>+ﾁ.動物のふん尿!$AK$30</f>
        <v>0</v>
      </c>
      <c r="X44" s="430">
        <f>+ﾂ.動物の死体!$AK$30</f>
        <v>0</v>
      </c>
      <c r="Y44" s="430">
        <f>+ﾃ.ばいじん!$AK$30</f>
        <v>0</v>
      </c>
      <c r="Z44" s="431">
        <f>+ﾄ.混合廃棄物その他!$AK$30</f>
        <v>11</v>
      </c>
      <c r="AA44" s="432">
        <f t="shared" si="4"/>
        <v>2760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330</v>
      </c>
      <c r="M45" s="433">
        <f>+ｷ.紙くず!$AR$24</f>
        <v>0</v>
      </c>
      <c r="N45" s="433">
        <f>+ｸ.木くず!$AR$24</f>
        <v>1700</v>
      </c>
      <c r="O45" s="433">
        <f>+ｹ.繊維くず!$AR$24</f>
        <v>11</v>
      </c>
      <c r="P45" s="433">
        <f>+ｺ.動植物性残さ!$AR$24</f>
        <v>0</v>
      </c>
      <c r="Q45" s="433">
        <f>+ｻ.動物系固形不要物!$AR$24</f>
        <v>0</v>
      </c>
      <c r="R45" s="433">
        <f>+ｼ.ｺﾞﾑくず!$AR$24</f>
        <v>0</v>
      </c>
      <c r="S45" s="433">
        <f>+ｽ.金属くず!$AR$24</f>
        <v>50</v>
      </c>
      <c r="T45" s="433">
        <f>+ｾ.ｶﾞﾗｽ･ｺﾝｸﾘ･陶磁器くず!$AR$24</f>
        <v>230</v>
      </c>
      <c r="U45" s="433">
        <f>+ｿ.鉱さい!$AR$24</f>
        <v>0</v>
      </c>
      <c r="V45" s="433">
        <f>+ﾀ.がれき類!$AR$24</f>
        <v>6000</v>
      </c>
      <c r="W45" s="433">
        <f>+ﾁ.動物のふん尿!$AR$24</f>
        <v>0</v>
      </c>
      <c r="X45" s="433">
        <f>+ﾂ.動物の死体!$AR$24</f>
        <v>0</v>
      </c>
      <c r="Y45" s="433">
        <f>+ﾃ.ばいじん!$AR$24</f>
        <v>0</v>
      </c>
      <c r="Z45" s="434">
        <f>+ﾄ.混合廃棄物その他!$AR$24</f>
        <v>20</v>
      </c>
      <c r="AA45" s="435">
        <f t="shared" si="4"/>
        <v>8341</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667.3</v>
      </c>
      <c r="M55" s="480">
        <f t="shared" si="10"/>
        <v>0</v>
      </c>
      <c r="N55" s="480">
        <f t="shared" si="10"/>
        <v>3402.7</v>
      </c>
      <c r="O55" s="480">
        <f t="shared" si="10"/>
        <v>22</v>
      </c>
      <c r="P55" s="480">
        <f t="shared" si="10"/>
        <v>0</v>
      </c>
      <c r="Q55" s="480">
        <f t="shared" si="10"/>
        <v>0</v>
      </c>
      <c r="R55" s="480">
        <f t="shared" si="10"/>
        <v>0</v>
      </c>
      <c r="S55" s="480">
        <f t="shared" si="10"/>
        <v>108</v>
      </c>
      <c r="T55" s="480">
        <f t="shared" si="10"/>
        <v>464.2</v>
      </c>
      <c r="U55" s="480">
        <f t="shared" si="10"/>
        <v>0</v>
      </c>
      <c r="V55" s="480">
        <f t="shared" si="10"/>
        <v>12174.9</v>
      </c>
      <c r="W55" s="480">
        <f t="shared" si="10"/>
        <v>0</v>
      </c>
      <c r="X55" s="480">
        <f t="shared" si="10"/>
        <v>0</v>
      </c>
      <c r="Y55" s="480">
        <f t="shared" si="10"/>
        <v>0</v>
      </c>
      <c r="Z55" s="480">
        <f t="shared" si="10"/>
        <v>40.1</v>
      </c>
      <c r="AA55" s="481">
        <f>+AA9+AA19+AA20</f>
        <v>16879.199999999997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f>+表紙!P35</f>
        <v>45449</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横浜市保土ヶ谷区上菅田町1648番地</v>
      </c>
      <c r="M16" s="851"/>
      <c r="N16" s="851"/>
      <c r="O16" s="851"/>
      <c r="P16" s="851"/>
      <c r="Q16" s="851"/>
      <c r="R16" s="851"/>
      <c r="S16" s="851"/>
      <c r="T16" s="851"/>
      <c r="U16" s="282"/>
    </row>
    <row r="17" spans="1:21" ht="26.25" customHeight="1" x14ac:dyDescent="0.15">
      <c r="C17" s="86"/>
      <c r="I17" s="25"/>
      <c r="J17" s="25" t="s">
        <v>7</v>
      </c>
      <c r="K17" s="25"/>
      <c r="L17" s="851" t="str">
        <f>+表紙!L41</f>
        <v>株式会社袋内興業　代表取締役　小野 博</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045-383-0234</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株式会社袋内興業</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2887</v>
      </c>
      <c r="Q25" s="823"/>
      <c r="R25" s="823"/>
      <c r="S25" s="823"/>
      <c r="T25" s="823"/>
      <c r="U25" s="824"/>
    </row>
    <row r="26" spans="1:21" ht="26.25" customHeight="1" x14ac:dyDescent="0.15">
      <c r="C26" s="570" t="s">
        <v>11</v>
      </c>
      <c r="D26" s="571"/>
      <c r="E26" s="572"/>
      <c r="F26" s="838" t="str">
        <f>+表紙!F50</f>
        <v>神奈川県横浜市保土ヶ谷区上菅田町1648</v>
      </c>
      <c r="G26" s="839"/>
      <c r="H26" s="839"/>
      <c r="I26" s="839"/>
      <c r="J26" s="839"/>
      <c r="K26" s="839"/>
      <c r="L26" s="839"/>
      <c r="M26" s="839"/>
      <c r="N26" s="341" t="s">
        <v>172</v>
      </c>
      <c r="O26"/>
      <c r="P26"/>
      <c r="Q26" s="833" t="str">
        <f>IF(+表紙!Q50="","",+表紙!Q50)</f>
        <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478</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70</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7</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8538.1999999999989</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各事業所（解体工事作業所）での分別の徹底</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7</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8341</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再資源化率を向上させる為に更なる分別の徹底</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木屑・瓦礫・廃石膏ボード・ガラス陶磁器類の解体現場内手選別の徹底</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木屑・瓦礫・廃石膏ボード・ガラス陶磁器類の解体現場内手選別の徹底</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8538.1999999999989</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2844.2</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t="str">
        <f>+表紙!K210</f>
        <v>0</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委託先の許可内容、実績内容、財務内容の事前調査</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8341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2760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8341</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委託先の許可内容、実績内容、財務内容の事前調査</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2024-06-06T06:49:15Z</dcterms:created>
  <dcterms:modified xsi:type="dcterms:W3CDTF">2024-09-09T01:58:12Z</dcterms:modified>
</cp:coreProperties>
</file>